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6E538F0E-6670-49E6-AC90-D40C268DF06A}" xr6:coauthVersionLast="47" xr6:coauthVersionMax="47" xr10:uidLastSave="{00000000-0000-0000-0000-000000000000}"/>
  <bookViews>
    <workbookView xWindow="-120" yWindow="-120" windowWidth="29040" windowHeight="15840" activeTab="1" xr2:uid="{00000000-000D-0000-FFFF-FFFF00000000}"/>
  </bookViews>
  <sheets>
    <sheet name="PAAP Continut" sheetId="1" r:id="rId1"/>
    <sheet name="CENTRALIZATOR" sheetId="8" r:id="rId2"/>
    <sheet name="PAAP 2024" sheetId="2" r:id="rId3"/>
    <sheet name="Anexa achizitii directe 2024" sheetId="3" r:id="rId4"/>
    <sheet name="Foaie1" sheetId="7" r:id="rId5"/>
    <sheet name="Foaie2" sheetId="9" r:id="rId6"/>
  </sheets>
  <externalReferences>
    <externalReference r:id="rId7"/>
  </externalReferences>
  <definedNames>
    <definedName name="_xlnm._FilterDatabase" localSheetId="4" hidden="1">Foaie1!$A$1:$G$833</definedName>
    <definedName name="_xlnm.Print_Area" localSheetId="3">'Anexa achizitii directe 2024'!$A$1:$I$547</definedName>
    <definedName name="_xlnm.Print_Area" localSheetId="2">'PAAP 2024'!$A$1:$N$76</definedName>
    <definedName name="_xlnm.Print_Area" localSheetId="0">'PAAP Continut'!$A$1:$N$23</definedName>
  </definedNames>
  <calcPr calcId="191029"/>
</workbook>
</file>

<file path=xl/calcChain.xml><?xml version="1.0" encoding="utf-8"?>
<calcChain xmlns="http://schemas.openxmlformats.org/spreadsheetml/2006/main">
  <c r="D544" i="3" l="1"/>
  <c r="G73" i="2"/>
  <c r="B27" i="8"/>
  <c r="A30" i="8"/>
  <c r="B29" i="8"/>
  <c r="A29" i="8"/>
  <c r="C748" i="7"/>
  <c r="C747" i="7"/>
  <c r="C746" i="7"/>
  <c r="G743" i="7"/>
  <c r="C24" i="9"/>
  <c r="B24" i="9"/>
  <c r="A24" i="9"/>
  <c r="G725" i="7"/>
  <c r="E724" i="7"/>
  <c r="D330" i="3"/>
  <c r="D323" i="3"/>
  <c r="D297" i="3"/>
  <c r="D250" i="3"/>
  <c r="D240" i="3"/>
  <c r="D231" i="3"/>
  <c r="D230" i="3"/>
  <c r="D203" i="3"/>
  <c r="F445" i="7"/>
  <c r="G445" i="7" s="1"/>
  <c r="F442" i="7"/>
  <c r="E442" i="7"/>
  <c r="F443" i="7"/>
  <c r="G443" i="7" s="1"/>
  <c r="G529" i="7"/>
  <c r="F529" i="7"/>
  <c r="G555" i="7"/>
  <c r="F555" i="7"/>
  <c r="G482" i="7"/>
  <c r="G462" i="7"/>
  <c r="F462" i="7"/>
  <c r="G435" i="7"/>
  <c r="F435" i="7"/>
  <c r="G472" i="7"/>
  <c r="F472" i="7"/>
  <c r="G463" i="7"/>
  <c r="F463" i="7"/>
  <c r="D528" i="3"/>
  <c r="D13" i="3"/>
  <c r="D543" i="3"/>
  <c r="G442" i="7" l="1"/>
  <c r="D516" i="3"/>
  <c r="E571" i="7" l="1"/>
  <c r="G38" i="2"/>
  <c r="G375" i="7"/>
  <c r="B11" i="9" s="1"/>
  <c r="C11" i="9" s="1"/>
  <c r="E374" i="7"/>
  <c r="E275" i="7"/>
  <c r="E276" i="7"/>
  <c r="E277" i="7"/>
  <c r="E278" i="7"/>
  <c r="E279" i="7"/>
  <c r="E280" i="7"/>
  <c r="E269" i="7"/>
  <c r="E270" i="7"/>
  <c r="E268" i="7"/>
  <c r="G274" i="7"/>
  <c r="E274" i="7" s="1"/>
  <c r="G273" i="7"/>
  <c r="E273" i="7" s="1"/>
  <c r="G272" i="7"/>
  <c r="E272" i="7" s="1"/>
  <c r="G271" i="7"/>
  <c r="E271" i="7" s="1"/>
  <c r="E284" i="7"/>
  <c r="E283" i="7"/>
  <c r="D90" i="3"/>
  <c r="D34" i="3"/>
  <c r="D33" i="3"/>
  <c r="E126" i="7"/>
  <c r="E3" i="7"/>
  <c r="E4" i="7"/>
  <c r="E5" i="7"/>
  <c r="E6" i="7"/>
  <c r="E7" i="7"/>
  <c r="E8" i="7"/>
  <c r="E9" i="7"/>
  <c r="E10" i="7"/>
  <c r="E11"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2" i="7"/>
  <c r="F12" i="7"/>
  <c r="E12" i="7" s="1"/>
  <c r="A26" i="9"/>
  <c r="A25" i="9"/>
  <c r="A23" i="9"/>
  <c r="A22" i="9"/>
  <c r="A21" i="9"/>
  <c r="A20" i="9"/>
  <c r="A19" i="9"/>
  <c r="A18" i="9"/>
  <c r="A17" i="9"/>
  <c r="A16" i="9"/>
  <c r="A15" i="9"/>
  <c r="A14" i="9"/>
  <c r="A13" i="9"/>
  <c r="A12" i="9"/>
  <c r="A11" i="9"/>
  <c r="A10" i="9"/>
  <c r="A9" i="9"/>
  <c r="A8" i="9"/>
  <c r="A7" i="9"/>
  <c r="A6" i="9"/>
  <c r="A5" i="9"/>
  <c r="A4" i="9"/>
  <c r="A3" i="9"/>
  <c r="A2" i="9"/>
  <c r="B748" i="7"/>
  <c r="B747" i="7"/>
  <c r="B746" i="7"/>
  <c r="G740" i="7"/>
  <c r="E739" i="7"/>
  <c r="G738" i="7"/>
  <c r="E737" i="7"/>
  <c r="G736" i="7"/>
  <c r="E735" i="7"/>
  <c r="E734" i="7"/>
  <c r="G732" i="7"/>
  <c r="E732" i="7" s="1"/>
  <c r="E731" i="7"/>
  <c r="G729" i="7"/>
  <c r="E728" i="7"/>
  <c r="G727" i="7"/>
  <c r="B25" i="9" s="1"/>
  <c r="C25" i="9" s="1"/>
  <c r="E726" i="7"/>
  <c r="G723" i="7"/>
  <c r="B23" i="9" s="1"/>
  <c r="C23" i="9" s="1"/>
  <c r="E722" i="7"/>
  <c r="G721" i="7"/>
  <c r="B22" i="9" s="1"/>
  <c r="C22" i="9" s="1"/>
  <c r="E720" i="7"/>
  <c r="G719" i="7"/>
  <c r="B21" i="9" s="1"/>
  <c r="C21" i="9" s="1"/>
  <c r="E718" i="7"/>
  <c r="E717" i="7"/>
  <c r="E716" i="7"/>
  <c r="E715" i="7"/>
  <c r="E714" i="7"/>
  <c r="E713" i="7"/>
  <c r="E712" i="7"/>
  <c r="E711" i="7"/>
  <c r="E710" i="7"/>
  <c r="E709" i="7"/>
  <c r="E708" i="7"/>
  <c r="E707" i="7"/>
  <c r="E706" i="7"/>
  <c r="E705" i="7"/>
  <c r="E704" i="7"/>
  <c r="E703" i="7"/>
  <c r="E702" i="7"/>
  <c r="E701" i="7"/>
  <c r="E700" i="7"/>
  <c r="E699" i="7"/>
  <c r="E698" i="7"/>
  <c r="E697" i="7"/>
  <c r="E696" i="7"/>
  <c r="E695" i="7"/>
  <c r="E694" i="7"/>
  <c r="E693" i="7"/>
  <c r="E692" i="7"/>
  <c r="E691" i="7"/>
  <c r="E690" i="7"/>
  <c r="E689" i="7"/>
  <c r="E688" i="7"/>
  <c r="E687" i="7"/>
  <c r="E686" i="7"/>
  <c r="E685" i="7"/>
  <c r="E684" i="7"/>
  <c r="E683" i="7"/>
  <c r="E682" i="7"/>
  <c r="E681" i="7"/>
  <c r="E680" i="7"/>
  <c r="E679" i="7"/>
  <c r="E678" i="7"/>
  <c r="E677" i="7"/>
  <c r="E676" i="7"/>
  <c r="E675" i="7"/>
  <c r="E674" i="7"/>
  <c r="E673" i="7"/>
  <c r="E672" i="7"/>
  <c r="E671" i="7"/>
  <c r="E670" i="7"/>
  <c r="E669" i="7"/>
  <c r="E668" i="7"/>
  <c r="E667" i="7"/>
  <c r="E666" i="7"/>
  <c r="E665" i="7"/>
  <c r="G664" i="7"/>
  <c r="B20" i="9" s="1"/>
  <c r="C20" i="9" s="1"/>
  <c r="E663" i="7"/>
  <c r="G662" i="7"/>
  <c r="B19" i="9" s="1"/>
  <c r="C19" i="9" s="1"/>
  <c r="E661" i="7"/>
  <c r="G660" i="7"/>
  <c r="B18" i="9" s="1"/>
  <c r="C18" i="9" s="1"/>
  <c r="E659" i="7"/>
  <c r="G658" i="7"/>
  <c r="B17" i="9" s="1"/>
  <c r="C17" i="9" s="1"/>
  <c r="E657" i="7"/>
  <c r="G656" i="7"/>
  <c r="B16" i="9" s="1"/>
  <c r="C16" i="9" s="1"/>
  <c r="E655" i="7"/>
  <c r="E654" i="7"/>
  <c r="E653" i="7"/>
  <c r="E652" i="7"/>
  <c r="E651" i="7"/>
  <c r="E650" i="7"/>
  <c r="E649" i="7"/>
  <c r="E648" i="7"/>
  <c r="E647" i="7"/>
  <c r="E646" i="7"/>
  <c r="E645" i="7"/>
  <c r="E644" i="7"/>
  <c r="E643" i="7"/>
  <c r="E642" i="7"/>
  <c r="E641" i="7"/>
  <c r="E640" i="7"/>
  <c r="E639" i="7"/>
  <c r="E638" i="7"/>
  <c r="E637" i="7"/>
  <c r="E636" i="7"/>
  <c r="E635" i="7"/>
  <c r="E634" i="7"/>
  <c r="E633" i="7"/>
  <c r="E632" i="7"/>
  <c r="E631" i="7"/>
  <c r="E630" i="7"/>
  <c r="E629" i="7"/>
  <c r="E628" i="7"/>
  <c r="E627" i="7"/>
  <c r="E626" i="7"/>
  <c r="E625" i="7"/>
  <c r="E624" i="7"/>
  <c r="F623" i="7"/>
  <c r="E623" i="7" s="1"/>
  <c r="F622" i="7"/>
  <c r="E622" i="7" s="1"/>
  <c r="E621" i="7"/>
  <c r="E620" i="7"/>
  <c r="F619" i="7"/>
  <c r="E619" i="7" s="1"/>
  <c r="E618" i="7"/>
  <c r="G617" i="7"/>
  <c r="B15" i="9" s="1"/>
  <c r="C15" i="9" s="1"/>
  <c r="E616" i="7"/>
  <c r="E615" i="7"/>
  <c r="E614" i="7"/>
  <c r="E613" i="7"/>
  <c r="E612" i="7"/>
  <c r="E611" i="7"/>
  <c r="E610" i="7"/>
  <c r="E609" i="7"/>
  <c r="E608" i="7"/>
  <c r="E607" i="7"/>
  <c r="E606" i="7"/>
  <c r="E605" i="7"/>
  <c r="E604" i="7"/>
  <c r="E603" i="7"/>
  <c r="E602" i="7"/>
  <c r="E601" i="7"/>
  <c r="E600" i="7"/>
  <c r="E599" i="7"/>
  <c r="E598" i="7"/>
  <c r="E597" i="7"/>
  <c r="E596" i="7"/>
  <c r="E595" i="7"/>
  <c r="E594" i="7"/>
  <c r="E593" i="7"/>
  <c r="E592" i="7"/>
  <c r="E591" i="7"/>
  <c r="E590" i="7"/>
  <c r="E589" i="7"/>
  <c r="E588" i="7"/>
  <c r="E587" i="7"/>
  <c r="E586" i="7"/>
  <c r="E585" i="7"/>
  <c r="E584" i="7"/>
  <c r="E583" i="7"/>
  <c r="E582" i="7"/>
  <c r="E581" i="7"/>
  <c r="E580" i="7"/>
  <c r="E579" i="7"/>
  <c r="E578" i="7"/>
  <c r="E577" i="7"/>
  <c r="E576" i="7"/>
  <c r="E575" i="7"/>
  <c r="E573" i="7"/>
  <c r="E572" i="7"/>
  <c r="G574" i="7"/>
  <c r="B14" i="9" s="1"/>
  <c r="C14" i="9" s="1"/>
  <c r="E569" i="7"/>
  <c r="E568" i="7"/>
  <c r="E567" i="7"/>
  <c r="E566" i="7"/>
  <c r="E565" i="7"/>
  <c r="E564" i="7"/>
  <c r="E563" i="7"/>
  <c r="E562" i="7"/>
  <c r="E561" i="7"/>
  <c r="E560" i="7"/>
  <c r="E559" i="7"/>
  <c r="E558" i="7"/>
  <c r="E557" i="7"/>
  <c r="E556" i="7"/>
  <c r="E555" i="7"/>
  <c r="E554" i="7"/>
  <c r="E553" i="7"/>
  <c r="E552" i="7"/>
  <c r="E551" i="7"/>
  <c r="E550" i="7"/>
  <c r="E549" i="7"/>
  <c r="E548" i="7"/>
  <c r="E547" i="7"/>
  <c r="E546" i="7"/>
  <c r="E545" i="7"/>
  <c r="E544" i="7"/>
  <c r="E543" i="7"/>
  <c r="E542" i="7"/>
  <c r="E541" i="7"/>
  <c r="E540" i="7"/>
  <c r="E539" i="7"/>
  <c r="E538" i="7"/>
  <c r="E537" i="7"/>
  <c r="E536" i="7"/>
  <c r="E535" i="7"/>
  <c r="E534" i="7"/>
  <c r="E533" i="7"/>
  <c r="E532" i="7"/>
  <c r="E531" i="7"/>
  <c r="E530" i="7"/>
  <c r="E529" i="7"/>
  <c r="E528" i="7"/>
  <c r="E527" i="7"/>
  <c r="E526" i="7"/>
  <c r="E525" i="7"/>
  <c r="E524" i="7"/>
  <c r="E523" i="7"/>
  <c r="E522" i="7"/>
  <c r="E521" i="7"/>
  <c r="E520" i="7"/>
  <c r="E519" i="7"/>
  <c r="E518" i="7"/>
  <c r="E517" i="7"/>
  <c r="E516" i="7"/>
  <c r="E515" i="7"/>
  <c r="E514" i="7"/>
  <c r="E513" i="7"/>
  <c r="E512" i="7"/>
  <c r="E511" i="7"/>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478" i="7"/>
  <c r="E477" i="7"/>
  <c r="E476" i="7"/>
  <c r="E475" i="7"/>
  <c r="E474" i="7"/>
  <c r="E473" i="7"/>
  <c r="E472" i="7"/>
  <c r="E471" i="7"/>
  <c r="E470" i="7"/>
  <c r="E469" i="7"/>
  <c r="E468" i="7"/>
  <c r="E467" i="7"/>
  <c r="E466" i="7"/>
  <c r="E465" i="7"/>
  <c r="E464" i="7"/>
  <c r="E463" i="7"/>
  <c r="E462" i="7"/>
  <c r="E461" i="7"/>
  <c r="E460" i="7"/>
  <c r="E459" i="7"/>
  <c r="E458" i="7"/>
  <c r="E457" i="7"/>
  <c r="E456" i="7"/>
  <c r="E455" i="7"/>
  <c r="E454" i="7"/>
  <c r="E453" i="7"/>
  <c r="E452" i="7"/>
  <c r="E451" i="7"/>
  <c r="E450" i="7"/>
  <c r="E449" i="7"/>
  <c r="E448" i="7"/>
  <c r="E447" i="7"/>
  <c r="E446" i="7"/>
  <c r="E444" i="7"/>
  <c r="E441" i="7"/>
  <c r="E440" i="7"/>
  <c r="E439" i="7"/>
  <c r="E438" i="7"/>
  <c r="E437" i="7"/>
  <c r="E436" i="7"/>
  <c r="E435"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3" i="7"/>
  <c r="E382" i="7"/>
  <c r="E381" i="7"/>
  <c r="E380" i="7"/>
  <c r="G379" i="7"/>
  <c r="E379" i="7" s="1"/>
  <c r="G378" i="7"/>
  <c r="E378" i="7" s="1"/>
  <c r="G376" i="7"/>
  <c r="E376" i="7" s="1"/>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09" i="7"/>
  <c r="E308" i="7"/>
  <c r="E307" i="7"/>
  <c r="G306" i="7"/>
  <c r="E306" i="7" s="1"/>
  <c r="G305" i="7"/>
  <c r="E305" i="7" s="1"/>
  <c r="E304" i="7"/>
  <c r="G303" i="7"/>
  <c r="E302" i="7"/>
  <c r="G301" i="7"/>
  <c r="G300" i="7"/>
  <c r="G299" i="7"/>
  <c r="E298" i="7"/>
  <c r="E297" i="7"/>
  <c r="E296" i="7"/>
  <c r="G295" i="7"/>
  <c r="E295" i="7" s="1"/>
  <c r="E294" i="7"/>
  <c r="E293" i="7"/>
  <c r="E292" i="7"/>
  <c r="E291" i="7"/>
  <c r="E290" i="7"/>
  <c r="E289" i="7"/>
  <c r="E288" i="7"/>
  <c r="E287" i="7"/>
  <c r="G286" i="7"/>
  <c r="E286" i="7" s="1"/>
  <c r="E267" i="7"/>
  <c r="G282" i="7"/>
  <c r="G281"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G191" i="7"/>
  <c r="B8" i="9" s="1"/>
  <c r="C8" i="9" s="1"/>
  <c r="E190" i="7"/>
  <c r="E189" i="7"/>
  <c r="E188" i="7"/>
  <c r="E187" i="7"/>
  <c r="G186" i="7"/>
  <c r="B7" i="9" s="1"/>
  <c r="C7" i="9" s="1"/>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G133" i="7"/>
  <c r="B6" i="9" s="1"/>
  <c r="C6" i="9" s="1"/>
  <c r="E132" i="7"/>
  <c r="E131" i="7"/>
  <c r="G130" i="7"/>
  <c r="B5" i="9" s="1"/>
  <c r="C5" i="9" s="1"/>
  <c r="E129" i="7"/>
  <c r="G128" i="7"/>
  <c r="B4" i="9" s="1"/>
  <c r="C4" i="9" s="1"/>
  <c r="E127" i="7"/>
  <c r="E125" i="7"/>
  <c r="E124" i="7"/>
  <c r="E123" i="7"/>
  <c r="E122" i="7"/>
  <c r="E121" i="7"/>
  <c r="E120" i="7"/>
  <c r="E119" i="7"/>
  <c r="E118" i="7"/>
  <c r="E117" i="7"/>
  <c r="E116" i="7"/>
  <c r="E115" i="7"/>
  <c r="E114" i="7"/>
  <c r="E113" i="7"/>
  <c r="E112" i="7"/>
  <c r="G111" i="7"/>
  <c r="B3" i="9" s="1"/>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G64" i="7"/>
  <c r="B2" i="9" s="1"/>
  <c r="G31" i="2"/>
  <c r="G30" i="2"/>
  <c r="D141" i="3"/>
  <c r="G19" i="2"/>
  <c r="G20" i="2"/>
  <c r="D532" i="3"/>
  <c r="D202" i="3"/>
  <c r="D118" i="3"/>
  <c r="A26" i="8"/>
  <c r="A28" i="8"/>
  <c r="A25" i="8"/>
  <c r="A23" i="8"/>
  <c r="A22" i="8"/>
  <c r="A21" i="8"/>
  <c r="A20" i="8"/>
  <c r="A19" i="8"/>
  <c r="A17" i="8"/>
  <c r="A18" i="8"/>
  <c r="A16" i="8"/>
  <c r="A15" i="8"/>
  <c r="A14" i="8"/>
  <c r="A13" i="8"/>
  <c r="A12" i="8"/>
  <c r="A11" i="8"/>
  <c r="A10" i="8"/>
  <c r="A9" i="8"/>
  <c r="A8" i="8"/>
  <c r="A7" i="8"/>
  <c r="A6" i="8"/>
  <c r="A5" i="8"/>
  <c r="A4" i="8"/>
  <c r="A3" i="8"/>
  <c r="A2" i="8"/>
  <c r="D526" i="3"/>
  <c r="D522" i="3"/>
  <c r="D119" i="3"/>
  <c r="D92" i="3"/>
  <c r="D15" i="3"/>
  <c r="D132" i="3"/>
  <c r="D120" i="3"/>
  <c r="G285" i="7" l="1"/>
  <c r="B9" i="9" s="1"/>
  <c r="C9" i="9" s="1"/>
  <c r="G377" i="7"/>
  <c r="E570" i="7"/>
  <c r="D535" i="3"/>
  <c r="B28" i="8" s="1"/>
  <c r="D524" i="3"/>
  <c r="D527" i="3" s="1"/>
  <c r="C3" i="9"/>
  <c r="G730" i="7"/>
  <c r="E730" i="7" s="1"/>
  <c r="C2" i="9"/>
  <c r="G384" i="7"/>
  <c r="E384" i="7" s="1"/>
  <c r="E729" i="7"/>
  <c r="G310" i="7"/>
  <c r="B10" i="9" s="1"/>
  <c r="C10" i="9" s="1"/>
  <c r="D540" i="3"/>
  <c r="G67" i="2" s="1"/>
  <c r="D121" i="3"/>
  <c r="G434" i="7" l="1"/>
  <c r="B13" i="9" s="1"/>
  <c r="C13" i="9" s="1"/>
  <c r="G733" i="7"/>
  <c r="F61" i="2"/>
  <c r="G70" i="2"/>
  <c r="B26" i="9" l="1"/>
  <c r="C26" i="9" s="1"/>
  <c r="D153" i="3"/>
  <c r="B11" i="8" s="1"/>
  <c r="B4" i="8"/>
  <c r="D131" i="3"/>
  <c r="D520" i="3" l="1"/>
  <c r="B22" i="8" s="1"/>
  <c r="F27" i="2"/>
  <c r="B23" i="8" l="1"/>
  <c r="B21" i="8"/>
  <c r="D459" i="3" l="1"/>
  <c r="B19" i="8" s="1"/>
  <c r="D340" i="3" l="1"/>
  <c r="F13" i="2" l="1"/>
  <c r="F14" i="2"/>
  <c r="D16" i="3"/>
  <c r="G11" i="2" s="1"/>
  <c r="G9" i="2" s="1"/>
  <c r="G10" i="2" l="1"/>
  <c r="G12" i="2" s="1"/>
  <c r="B3" i="8" s="1"/>
  <c r="G71" i="2"/>
  <c r="G66" i="2" l="1"/>
  <c r="G68" i="2" s="1"/>
  <c r="G74" i="2" s="1"/>
  <c r="B30" i="8" l="1"/>
  <c r="F60" i="2"/>
  <c r="F42" i="2"/>
  <c r="F41" i="2"/>
  <c r="D533" i="3" l="1"/>
  <c r="B26" i="8" s="1"/>
  <c r="D531" i="3"/>
  <c r="B25" i="8" s="1"/>
  <c r="D529" i="3"/>
  <c r="B24" i="8" s="1"/>
  <c r="D518" i="3"/>
  <c r="D461" i="3"/>
  <c r="B20" i="8" s="1"/>
  <c r="D344" i="3"/>
  <c r="B18" i="8" s="1"/>
  <c r="D342" i="3"/>
  <c r="B17" i="8" s="1"/>
  <c r="G63" i="2"/>
  <c r="G60" i="2" s="1"/>
  <c r="D336" i="3"/>
  <c r="G39" i="2"/>
  <c r="D150" i="3"/>
  <c r="G25" i="2" s="1"/>
  <c r="D95" i="3"/>
  <c r="B8" i="8" s="1"/>
  <c r="D37" i="3"/>
  <c r="B6" i="8" s="1"/>
  <c r="D35" i="3"/>
  <c r="B5" i="8" s="1"/>
  <c r="D14" i="3"/>
  <c r="B2" i="8" l="1"/>
  <c r="G62" i="2"/>
  <c r="G40" i="2"/>
  <c r="B13" i="8" s="1"/>
  <c r="G58" i="2"/>
  <c r="G56" i="2" s="1"/>
  <c r="G28" i="2"/>
  <c r="G57" i="2" l="1"/>
  <c r="G59" i="2" s="1"/>
  <c r="B15" i="8" s="1"/>
  <c r="G64" i="2"/>
  <c r="B16" i="8" s="1"/>
  <c r="G29" i="2"/>
  <c r="B12" i="8" s="1"/>
  <c r="G54" i="2" l="1"/>
  <c r="G53" i="2" s="1"/>
  <c r="G16" i="2"/>
  <c r="G15" i="2" l="1"/>
  <c r="G17" i="2" s="1"/>
  <c r="B9" i="8" s="1"/>
  <c r="G55" i="2" l="1"/>
  <c r="B14" i="8" s="1"/>
  <c r="G24" i="2"/>
  <c r="G26" i="2" s="1"/>
  <c r="B10" i="8" s="1"/>
  <c r="B7" i="8" l="1"/>
  <c r="B12" i="9"/>
  <c r="B27" i="9" l="1"/>
  <c r="C12" i="9"/>
  <c r="C27" i="9" s="1"/>
</calcChain>
</file>

<file path=xl/sharedStrings.xml><?xml version="1.0" encoding="utf-8"?>
<sst xmlns="http://schemas.openxmlformats.org/spreadsheetml/2006/main" count="6728" uniqueCount="1247">
  <si>
    <t>Anul</t>
  </si>
  <si>
    <t>Nr. crt.</t>
  </si>
  <si>
    <t>Procedura stabilita/ instrumente specifice pentru derularea procesului de achizitie</t>
  </si>
  <si>
    <t>Rezultatul procedurii</t>
  </si>
  <si>
    <t>Modalitatea de derulare a procedurii de atribuire</t>
  </si>
  <si>
    <t>Min</t>
  </si>
  <si>
    <t>Max</t>
  </si>
  <si>
    <t>Contract</t>
  </si>
  <si>
    <t>Online</t>
  </si>
  <si>
    <t>Acord-cadru</t>
  </si>
  <si>
    <t>Offline</t>
  </si>
  <si>
    <t>Dialog competitiv</t>
  </si>
  <si>
    <t>Parteneriat pentru inovare</t>
  </si>
  <si>
    <t>Nr. Crt</t>
  </si>
  <si>
    <t>Programul anual al achizițiilor publice</t>
  </si>
  <si>
    <t xml:space="preserve">Persoana care realizează revizuirea </t>
  </si>
  <si>
    <t>Obiectul acordului cadru/contractului de achiziție publică</t>
  </si>
  <si>
    <t>Cod CPV și descrierea codului CPV</t>
  </si>
  <si>
    <t>Procedura stabilită/ instrumente specifice pentru derularea procesului de achiziție</t>
  </si>
  <si>
    <t>Valoare estimată
(RON fără TVA)</t>
  </si>
  <si>
    <t>Sursa de finanțare</t>
  </si>
  <si>
    <t>Data (luna) estimată pentru inițierea procedurii</t>
  </si>
  <si>
    <t>Data (luna) estimată pentru atribuirea contractului de achiziție publică/semnarea acordului-cadru</t>
  </si>
  <si>
    <t>Persoana responsabilă cu aplicarea procedurii de atribuire</t>
  </si>
  <si>
    <t>Data introducerii procedurii în Programul anual al achizițiilor publice</t>
  </si>
  <si>
    <t>Licitație deschisă</t>
  </si>
  <si>
    <t>Licitație restrânsă</t>
  </si>
  <si>
    <t>Negociere competitivă</t>
  </si>
  <si>
    <t>Procedură simplificată</t>
  </si>
  <si>
    <t>Negociere fără publicare prealabilă</t>
  </si>
  <si>
    <t>Procedura de atribuire aplicabilă în cazul serviciilor sociale și al altor servicii specifice</t>
  </si>
  <si>
    <t>Obiectul achiziție directe</t>
  </si>
  <si>
    <t>Data (luna) estimată pentru inițierea achiziției</t>
  </si>
  <si>
    <t>Data (luna) estimată pentru finalizarea  achiziției</t>
  </si>
  <si>
    <t>Persoana responsabilă cu derularea achiziției</t>
  </si>
  <si>
    <t>Data înregistrării nevoii</t>
  </si>
  <si>
    <t>În foaia de lucru Programul Anual al Achizițiilor Publice (PAAP) pentru anul în cauză se vor selecta sau completa informațiile conform instrucțiunilor. Coloanele P, Q și R care conțin informații despre tipul, rezultatul și modalitatea de derulare a unei proceduri nu se vor modifica. Aceste coloane au fost introduse pentru a oferi posibilitatea selectării din listă a respectivelor informații.]</t>
  </si>
  <si>
    <t>Ca urmare a planificării portofoliului de achiziții, Autoritatea Contractantă are obligația de a elabora Programul anual al achizițiilor publice, ca instrument managerial utilizat pentru planificarea și monitorizarea portofoliului de procese de achiziție la nivel de autoritate contractantă, pentru planificarea resurselor necesare derulării acestor procese și pentru verificarea modului de îndeplinire a obiectivelor politicii de achiziții.</t>
  </si>
  <si>
    <t>[Mai jos este prezentată o listă a informațiilor conținute în paginile acestui document; prin selectarea unei opțiuni sunteți direcționat automat către pagina corespunzătoare din cadrul acestui document.</t>
  </si>
  <si>
    <t>[introduceți nr. versiunii]</t>
  </si>
  <si>
    <t>[Introduceți numele si funcția persoanei]</t>
  </si>
  <si>
    <t>Inițială</t>
  </si>
  <si>
    <t>Revizuită</t>
  </si>
  <si>
    <t>Numărul revizuirii</t>
  </si>
  <si>
    <t>Data realizării revizuirii</t>
  </si>
  <si>
    <t>Motivul revizuirii</t>
  </si>
  <si>
    <t>[Precizați, după caz: modificare, adăugare, eliminare, completare, ș.a.]</t>
  </si>
  <si>
    <t>[Introduceți]</t>
  </si>
  <si>
    <t>Nr. revizuirii</t>
  </si>
  <si>
    <t>Tipul revizuirii</t>
  </si>
  <si>
    <t>[introduceți zz-ll-aaaa]</t>
  </si>
  <si>
    <t>Capitolul/secțiune revizuită</t>
  </si>
  <si>
    <t>Persoana care aprobă revizuirea</t>
  </si>
  <si>
    <t>Semnătura persoanei care aprobă revizuirea</t>
  </si>
  <si>
    <t>Data aprobării revizuirii</t>
  </si>
  <si>
    <r>
      <t>Forma documentului:</t>
    </r>
    <r>
      <rPr>
        <b/>
        <i/>
        <sz val="11"/>
        <color theme="1"/>
        <rFont val="Calibri"/>
        <family val="2"/>
        <charset val="238"/>
        <scheme val="minor"/>
      </rPr>
      <t xml:space="preserve"> </t>
    </r>
    <r>
      <rPr>
        <i/>
        <sz val="11"/>
        <color theme="1"/>
        <rFont val="Calibri"/>
        <family val="2"/>
        <charset val="238"/>
        <scheme val="minor"/>
      </rPr>
      <t>[Marcați cu X, după caz, și adăugați numărul revizuirii, acolo unde este cazul]</t>
    </r>
  </si>
  <si>
    <t>Autoritatea Contractanta: INSTITUTUL NATIONAL DE NEUROLOGIE SI BOLI NEUROVASCULARE</t>
  </si>
  <si>
    <t>Prestari servicii de analize de laborator</t>
  </si>
  <si>
    <t>FASS</t>
  </si>
  <si>
    <t>IANUARIE</t>
  </si>
  <si>
    <t>IANUARIE-DECEMBRIE</t>
  </si>
  <si>
    <t>IANUARIE - DECEMBRIE</t>
  </si>
  <si>
    <t>CINCIU IRINA</t>
  </si>
  <si>
    <t>Prestari servicii de imagistica - asociere in participatiune</t>
  </si>
  <si>
    <t>Articole de papetarie, inclusiv formulare</t>
  </si>
  <si>
    <t>DECEMBRIE</t>
  </si>
  <si>
    <t>CF REFERATELOR DE NECESITATE</t>
  </si>
  <si>
    <t>Produse de curatat si de lustruit, produse igienico sanitare</t>
  </si>
  <si>
    <t>30192000-1 - Accesorii de birou (Rev.2); 
 30199000-0 - Articole de papetarie si alte articole din hartie (Rev.2);  30199700-7 - Articole imprimate de papetarie, cu exceptia formularelor (Rev.2); 22800000-8 - Registre, registre contabile, clasoare, formulare si alte articole imprimate de papetarie din hartie sau din carton (Rev.2); 30192700-8 - Papetarie (Rev.2)</t>
  </si>
  <si>
    <t>Servicii de energie electrica si energie termica, servicii conexe</t>
  </si>
  <si>
    <t>65300000-6 - Distributie de energie electrica si servicii conexe (Rev.2); 31680000-6 - Articole si accesorii electrice (Rev.2); 31500000-1 - Aparatura de iluminat si lampi electrice (Rev.2); 31211310-4 - Sigurante fuzibile (Rev.2);  31224000-2 - Conexiuni si elemente de contact (Rev.2); 09323000-9 - Incalzire urbana (Rev.2);  71356200-0 - Servicii de asistenta tehnica (Rev.2)</t>
  </si>
  <si>
    <t>HUMENIUC VASILE</t>
  </si>
  <si>
    <t>Servicii de distributie apa si servicii conexe</t>
  </si>
  <si>
    <t xml:space="preserve">65100000-4 - Distributie de apa si servicii conexe (Rev.2); 90511200-4 - Servicii de colectare a gunoiului menajer (Rev.2); 41110000-3 - Apa potabila (Rev.2); 44161200-8 - Canalizari de apa (Rev.2); 90921000-9 - </t>
  </si>
  <si>
    <t>Carburanti si lubrifianti</t>
  </si>
  <si>
    <t>09100000-0 - Combustibili (Rev.2)</t>
  </si>
  <si>
    <t>50421000-2 - Servicii de reparare si de intretinere a echipamentului medical (Rev.2)</t>
  </si>
  <si>
    <t>Servicii de telecomunicatii</t>
  </si>
  <si>
    <t>Servicii de telefonie fixa</t>
  </si>
  <si>
    <t>Servicii de livrare posta, curierat</t>
  </si>
  <si>
    <t>Servicii furnizare internet</t>
  </si>
  <si>
    <t>64200000-8 - Servicii de telecomunicatii (Rev.2)</t>
  </si>
  <si>
    <t>64211000-8 - Servicii de telefonie publica (Rev.2)</t>
  </si>
  <si>
    <t>64100000-7 - Servicii postale si de curierat (Rev.2)</t>
  </si>
  <si>
    <t>72400000-4 - Servicii de internet (Rev.2)</t>
  </si>
  <si>
    <t>Servicii de asigurare auto</t>
  </si>
  <si>
    <t>Servicii de reparare si de intretinere a echipamentului medical</t>
  </si>
  <si>
    <t>Analize imunohematologie</t>
  </si>
  <si>
    <t>Prestari servicii infectii nosocomiale</t>
  </si>
  <si>
    <t>Tipizate medicale</t>
  </si>
  <si>
    <t>Servicii de laborator analize medicale de autocontrol si preventie a infectiilor nosocomiale</t>
  </si>
  <si>
    <t>Servicii reparatii si intretinere echipament radiologic</t>
  </si>
  <si>
    <t xml:space="preserve">Servicii de transport pacienti </t>
  </si>
  <si>
    <t>66514110-0 - Servicii de asigurare a autovehiculelor (Rev.2)</t>
  </si>
  <si>
    <t>85111810-1 - Servicii de analize de sange (Rev.2)</t>
  </si>
  <si>
    <t>85141200-1 - Servicii prestate de personalul de asistenta medicala (Rev.2)</t>
  </si>
  <si>
    <t>85145000-7 - Servicii prestate de laboratoare medicale (Rev.2)</t>
  </si>
  <si>
    <t>50421200-4 - Servicii de reparare si de intretinere a echipamentului radiologic (Rev.2)</t>
  </si>
  <si>
    <t>50800000-3 - Diverse servicii de intretinere si de reparare (Rev.2)</t>
  </si>
  <si>
    <t>85143000-3 - Servicii de ambulanta (Rev.2)</t>
  </si>
  <si>
    <t>Servicii consultanta protectia riscurilor radiologice</t>
  </si>
  <si>
    <t>Servicii arhivare</t>
  </si>
  <si>
    <t>Servicii legislative</t>
  </si>
  <si>
    <t>Servicii incarcare tonere</t>
  </si>
  <si>
    <t>Prestari servicii apa</t>
  </si>
  <si>
    <t>Servicii intretinere ascensoare</t>
  </si>
  <si>
    <t>Protocol colaborare 9335/30.08.2013-Servicii supraveghere,patrulare,paza.</t>
  </si>
  <si>
    <t>Servicii colectare,transport,eliminare deseuri medicale</t>
  </si>
  <si>
    <t>Servicii mentenanta PC, imprimante</t>
  </si>
  <si>
    <t xml:space="preserve">Servicii de gazduire pentru operarea de site-uri WWW </t>
  </si>
  <si>
    <t>71317000-3 - Servicii de consultanta in protectia contra riscurilor si in controlul riscurilor (Rev.2)</t>
  </si>
  <si>
    <t>79995100-6 - Servicii de arhivare (Rev.2)</t>
  </si>
  <si>
    <t>75111200-9 - Servicii legislative (Rev.2)</t>
  </si>
  <si>
    <t>79132100-9 - Servicii de certificare a semnaturii electronice (Rev.2)</t>
  </si>
  <si>
    <t>30120000-6 - Echipament de fotocopiere si de tiparire offset (Rev.2)</t>
  </si>
  <si>
    <t>65110000-7 - Distributie de apa (Rev.2)</t>
  </si>
  <si>
    <t>50610000-4 - Servicii de reparare si de intretinere a echipamentului de securitate (Rev.2); 50343000-1 - Servicii de reparare si de intretinere a echipamentului video (Rev.2); 50334110-9 - Servicii de intretinere a retelei telefonice (Rev.2)</t>
  </si>
  <si>
    <t>50750000-7 - Servicii de intretinere a ascensoarelor (Rev.2)</t>
  </si>
  <si>
    <t>79714000-2 - Servicii de supraveghere (Rev.2); 79715000-9 - Servicii de patrulare (Rev.2)</t>
  </si>
  <si>
    <t>90524400-0 - Servicii de colectare, de transport si de eliminare a deseurilor spitalicesti (Rev.2)</t>
  </si>
  <si>
    <t>50311400-2 - Repararea si intretinerea calculatoarelor si a masinilor contabile (Rev.2)</t>
  </si>
  <si>
    <t>72415000-2 - Servicii de gazduire pentru operarea de site-uri WWW (World Wide Web) (Rev.2)</t>
  </si>
  <si>
    <t>98390000-3 Alte servicii (Rev.2)</t>
  </si>
  <si>
    <t>Materiale electrosanitare de intretinere</t>
  </si>
  <si>
    <t>31500000-1 - Aparatura de iluminat si lampi electrice (Rev.2); 31680000-6 - Articole si accesorii electrice (Rev.2); 44411100-5 - Robinete (Rev.2); 44167100-9 - Racorduri (Rev.2); 39144000-3 - Mobilier de baie (Rev.2); 44800000-8 - Vopsele, lacuri si masticuri (Rev.2); 42131400-0 - Robinete sau vane pentru instalatii sanitare (Rev.2)</t>
  </si>
  <si>
    <t xml:space="preserve">45261310-0 - Lucrari de hidroizolare (Rev.2); 45453000-7 - Lucrari de reparatii generale si de renovare (Rev.2); 45430000-0 - Lucrari de imbracare a podelelor si a peretilor (Rev.2); 45420000-7 - Lucrari de tamplarie si de dulgherie (Rev.2); 45421152-4 - Instalare de pereti despartitori (Rev.2) </t>
  </si>
  <si>
    <t>CONSTANTIN DANIELA</t>
  </si>
  <si>
    <t>18143000-3 - Echipamente de protectie (Rev.2)</t>
  </si>
  <si>
    <t>33140000-3 - Consumabile medicale (Rev.2)</t>
  </si>
  <si>
    <t>31711140-6 - Electrozi (Rev.2)</t>
  </si>
  <si>
    <t>19640000-4 - Saci si pungi din polietilena pentru deseuri (Rev.2); 33711900-6 - Sapun (Rev.2);  39525800-6 - Carpe pentru curatat (Rev.2);  39220000-0 - Echipament de bucatarie, articole de menaj si de uz casnic si articole de catering (Rev.2); 
 39800000-0 - Produse de curatat si de lustruit (Rev.2); 
 44511120-2 - Lopeti (Rev.2);44617000-8 - Cutii (Rev.2); 33141123-8 - Recipiente pentru ace (Rev.2); 18424000-7 - Manusi (Rev.2);  33761000-2 - Hartie igienica (Rev.2); 
 39831200-8 - Detergenti (Rev.2); 
 39224320-7 - Bureti (Rev.2);</t>
  </si>
  <si>
    <t>Reactivi pentru determinarea grupelor sanguine</t>
  </si>
  <si>
    <t xml:space="preserve">33696100-6  - Reactivi pentru determinarea grupelor sanguine (Rev.2) </t>
  </si>
  <si>
    <t>33696500-0 - Reactivi de laborator (Rev.2)</t>
  </si>
  <si>
    <t>Diverse produse de laborator</t>
  </si>
  <si>
    <t>CAVAL GABRIELA</t>
  </si>
  <si>
    <t>Alte produse antiseptice si dezinfectante</t>
  </si>
  <si>
    <t>Uniforme si echipament</t>
  </si>
  <si>
    <t xml:space="preserve">33199000-1 - Imbracaminte pentru personalul medical (Rev.2);18143000-3  - Echipamente de protectie (Rev.2); 18318200-3  - Capoate (Rev.2); 18318500-6  - Camasi de noapte pentru femei (Rev.2) </t>
  </si>
  <si>
    <t>Lenjerie si accesorii de pat</t>
  </si>
  <si>
    <t>39512500-9 - Fete de perna (Rev.2);   39518000-6 - Lenjerie de spital (Rev.2); 39518200-8  - Cearsafuri pentru sali de operatie (Rev.2);18318300-4  - Pijamale (Rev.2); 39516120-9  - Perne (Rev.2); 39512300-7  - Huse pentru saltele (Rev.2); 39143112-4  - Saltele (Rev.2)</t>
  </si>
  <si>
    <t>Diverse obiecte de inventar</t>
  </si>
  <si>
    <t>44423000-1 Diverse articole (Rev.2)</t>
  </si>
  <si>
    <t>Deplasari interne</t>
  </si>
  <si>
    <t>Carti, publicatii si materiale documentare</t>
  </si>
  <si>
    <t>Servicii de medicina muncii</t>
  </si>
  <si>
    <t>85147000-1 - Servicii de medicina muncii (Rev.2)</t>
  </si>
  <si>
    <t>Servicii externe pentru situatii de urgenta</t>
  </si>
  <si>
    <t>Servicii in domeniul securitatii si sanatatii in munca</t>
  </si>
  <si>
    <t>Lapte praf</t>
  </si>
  <si>
    <t>15511700-0 - Lapte praf (Rev.2)</t>
  </si>
  <si>
    <t>Servicii de protectie impotriva radiatiilor</t>
  </si>
  <si>
    <t>90721600-3 - Servicii de protectie impotriva radiatiilor (Rev.2)</t>
  </si>
  <si>
    <t>Prime de asigurare non-viata</t>
  </si>
  <si>
    <t>Chirii</t>
  </si>
  <si>
    <t>Alte cheltuieli cu bunuri si servicii</t>
  </si>
  <si>
    <t>85140000-2 - Diverse servicii de sanatate (Rev.2)</t>
  </si>
  <si>
    <t>Furnizare Gaze medicale</t>
  </si>
  <si>
    <t>24111500-0 - Gaze medicale (Rev.2)</t>
  </si>
  <si>
    <t>Antiseptice si dezinfectante</t>
  </si>
  <si>
    <t xml:space="preserve">33631600-8 - Antiseptice si dezinfectante (Rev.2) </t>
  </si>
  <si>
    <t xml:space="preserve">33690000-3 - Diverse medicamente (Rev.2) </t>
  </si>
  <si>
    <t>72600000-6 - Servicii de asistenta si de consultanta informatica (Rev. 2)</t>
  </si>
  <si>
    <t>Prestari servicii de paza, patrulare, monitorizare si supraveghere</t>
  </si>
  <si>
    <t>79713000-5 Servicii de paza (Rev. 2)</t>
  </si>
  <si>
    <t>Prestari servicii de spalatorie si curatatorie uscata</t>
  </si>
  <si>
    <t>98310000-9 - Servicii de spalatorie si curataorie uscata (Rev. 2)</t>
  </si>
  <si>
    <t>20.01.09 Materiale si prestari de servicii cu caracter functional cu TVA</t>
  </si>
  <si>
    <t xml:space="preserve">TOTAL 20.01.09 Materiale si prestari de servicii cu caracter functional </t>
  </si>
  <si>
    <t>20.01.30 Alte bunuri si servicii pentru intretinere si functionare cu TVA</t>
  </si>
  <si>
    <t>TOTAL 20.01.30 Alte bunuri si servicii pentru intretinere si functionare</t>
  </si>
  <si>
    <t xml:space="preserve">Prestari servicii de catering </t>
  </si>
  <si>
    <t>55523000-2 - Servicii de catering pentru alte societati sau institutii (Rev. 2)</t>
  </si>
  <si>
    <t>IANUARIE-SEPTEMBRIE</t>
  </si>
  <si>
    <t>20.03.01 Hrana pentru oameni</t>
  </si>
  <si>
    <t>TOTAL 20.03.01 Hrana pentru oameni</t>
  </si>
  <si>
    <t>20.04.01 Medicamente cu TVA</t>
  </si>
  <si>
    <t>TOTAL 20.04.01 Medicamente</t>
  </si>
  <si>
    <t>20.01.09 Materiale si prestari de servicii cu caracter functional cu TVA achizitii directe</t>
  </si>
  <si>
    <t>20.04.02 Materiale sanitare cu TVA</t>
  </si>
  <si>
    <t>TOTAL 20.04.02 Materiale sanitare</t>
  </si>
  <si>
    <t>20.04.03 Reactivi cu TVA</t>
  </si>
  <si>
    <t>TOTAL 20.04.03 Reactivi</t>
  </si>
  <si>
    <t>33696000-5 - Reactivi si produse de contrast (Rev.2)</t>
  </si>
  <si>
    <t>20.04.04 Dezinfectanti cu TVA</t>
  </si>
  <si>
    <t>TOTAL 20.04.04 Dezinfectanti</t>
  </si>
  <si>
    <t>20.04.04 Dezinfectanti achizitii directe cu TVA</t>
  </si>
  <si>
    <t>20.04.03 Reactivi achizitii directe cu TVA</t>
  </si>
  <si>
    <t>20.04.02 Materiale sanitare achizitii directe cu TVA</t>
  </si>
  <si>
    <t>20.04.01 Medicamente achizitii directe cu TVA</t>
  </si>
  <si>
    <t>20.01.30 Alte bunuri si servicii pentru intretinere si functionare achizitii directe cu TVA</t>
  </si>
  <si>
    <t>TOTAL ART. 20.01.01 FURNITURI DE BIROU CU TVA</t>
  </si>
  <si>
    <t>TOTAL ART. 20.01.02 MATERIALE DE CURATENIE CU TVA</t>
  </si>
  <si>
    <t>TOTAL ART. 20.01.03 ILUMINAT, INCALZIT SI FORTA MOTRICA CU TVA</t>
  </si>
  <si>
    <t>TOTAL ART. 20.01.04 APA, CANAL SI SALUBRITATE CU TVA</t>
  </si>
  <si>
    <t>TOTAL ART. 20.01.05 CARBURANTI SI LUBRIFIANTI CU TVA</t>
  </si>
  <si>
    <t>TOTAL ART. 20.01.06 PIESE DE SCHIMB CU TVA</t>
  </si>
  <si>
    <t>TOTAL ART. 20.01.08 POSTA, TELECOMUNICATII, RADIO, TV SI INTERNET CU TVA</t>
  </si>
  <si>
    <t>TOTAL ART. 20.01.09 MATERIALE SI PRESTARI SERVICII CU CARACTER FUNCTIONAL CU TVA</t>
  </si>
  <si>
    <t>TOTAL ART. 20.01.30 ALTE BUNURI SI SERVICII PENTRU INTRETINERE SI FUNCTIONARE CU TVA</t>
  </si>
  <si>
    <t>TOTAL ART. 20.02 REPARATII CURENTE CU TVA</t>
  </si>
  <si>
    <t>TOTAL ART. 20.04.01 MEDICAMENTE CU TVA</t>
  </si>
  <si>
    <t>TOTAL ART. 20.04.02 MATERIALE SANITARE CU TVA</t>
  </si>
  <si>
    <t>TOTAL ART. 20.04.03 REACTIVI CU TVA</t>
  </si>
  <si>
    <t>TOTAL ART. 20.04.04 DEZINFECTANTI CU TVA</t>
  </si>
  <si>
    <t>TOTAL ART. 20.05.01 UNIFORME SI ECHIPAMENT CU TVA</t>
  </si>
  <si>
    <t>TOTAL ART. 20.05.03 LENJERIE SI ACCESORII DE PAT CU TVA</t>
  </si>
  <si>
    <t>TOTAL ART. 20.05.30 ALTE OBIECTE DE INVENTAR CU TVA</t>
  </si>
  <si>
    <t>TOTAL ART. 20.06.01 DEPLASARI INTERNE, DETASARI, TRANSFERARI CU TVA</t>
  </si>
  <si>
    <t>TOTAL ART. 20.09 MATERIALE DE LABORATOR CU TVA</t>
  </si>
  <si>
    <t>TOTAL ART. 20.11 CARTI, PUBLICATII SI MATERIALE DOCUMENTARE CU TVA</t>
  </si>
  <si>
    <t>TOTAL ART. 20.14 PROTECTIA MUNCII CU TVA</t>
  </si>
  <si>
    <t>TOTAL ART. 20.30.03 PRIME DE ASIGURARE NON-VIATA CU TVA</t>
  </si>
  <si>
    <t>TOTAL ART. 20.30.04 CHIRII CU TVA</t>
  </si>
  <si>
    <t>TOTAL ART. 20.30.30 ALTE CHELTUIELI CU TVA</t>
  </si>
  <si>
    <t>VALOARE TOTALA CU TVA</t>
  </si>
  <si>
    <t>Director financiar contabil,</t>
  </si>
  <si>
    <t>Compartiment intern specializat în domeniul achizitiilor publice/persoana desemnata</t>
  </si>
  <si>
    <t>Ec. Ligia Zamfira</t>
  </si>
  <si>
    <t>Ref. Spec. Irina Cinciu</t>
  </si>
  <si>
    <t>INSTITUTUL NATIONAL DE NEUROLOGIE SI BOLI NEUROVASCULARE</t>
  </si>
  <si>
    <t>COD FISCAL 7548010</t>
  </si>
  <si>
    <t>Se aproba,</t>
  </si>
  <si>
    <t>Manager,</t>
  </si>
  <si>
    <t>x</t>
  </si>
  <si>
    <t>modificare, completare, adaugare,eliminare</t>
  </si>
  <si>
    <t>modificare buget</t>
  </si>
  <si>
    <t>Cinciu Irina - Ref. Spec.</t>
  </si>
  <si>
    <t>Manager, Director Financiar, Director Medical</t>
  </si>
  <si>
    <t>toate art. Bugetare</t>
  </si>
  <si>
    <t>33100000-1 Echipamente medicale (Rev.2)</t>
  </si>
  <si>
    <t>TOTAL 70.01.02 Masini si echipamente medicale</t>
  </si>
  <si>
    <t>39143123-4 - Noptiere (Rev.2)</t>
  </si>
  <si>
    <t>Director medical,</t>
  </si>
  <si>
    <t>Dr. Maris Claudia</t>
  </si>
  <si>
    <t>33196000-0 - Mijloace auxiliare medicale (Rev.2)</t>
  </si>
  <si>
    <t>33182100-0 - Defibrilator (Rev.2)</t>
  </si>
  <si>
    <t>TOTAL ART. 71.01.30 ALTE ACTIVE FIXE CU TVA</t>
  </si>
  <si>
    <t>71.01.30 ALTE ACTIVE FIXE achizitii directe cu TVA</t>
  </si>
  <si>
    <t>70.01.02 Masini si echipamente medicale achizitie directa cu TVA</t>
  </si>
  <si>
    <t>30232110-8 Imprimante laser (Rev.2)</t>
  </si>
  <si>
    <t>Implanturi si instrumente chirurgicale</t>
  </si>
  <si>
    <t>Lotiune pentru spalarea mainilor MANISOFT 500 ml</t>
  </si>
  <si>
    <t>33741100-7 - Produse de curatare a mainilor (Rev.2)</t>
  </si>
  <si>
    <t>Octenisan® Waschlotion - ambalaj flacon 1 litru</t>
  </si>
  <si>
    <t>33700000-7 - Produse de ingrijire personala (Rev.2)</t>
  </si>
  <si>
    <t>38412000-6 - Termometre (Rev.2)</t>
  </si>
  <si>
    <t>18812200-6 - Cizme de cauciuc (Rev.2)</t>
  </si>
  <si>
    <t>Cizme protectie</t>
  </si>
  <si>
    <t>31521000-4 - Lampi (Rev.2)</t>
  </si>
  <si>
    <t>31515000-9 - Lampi cu ultraviolete (Rev.2)</t>
  </si>
  <si>
    <t>71317100-4 Servicii de consultanta in protectia contra incendiilor si a exploziilor si in controlul incendiilor si al exploziilor (Rev.2)</t>
  </si>
  <si>
    <t>71317000-3 Servicii de consultanta in protectia contra riscurilor si in controlul riscurilor (Rev.2)</t>
  </si>
  <si>
    <t>MOUSE USB 3300 SERIOUX</t>
  </si>
  <si>
    <t>30237410-6 - Mouse pentru computer (Rev.2)</t>
  </si>
  <si>
    <t>33191000-5 - Aparate de sterilizare, de dezinfectare si de igienizare (Rev.2)</t>
  </si>
  <si>
    <t>19520000-7 - Produse din plastic (Rev.2)</t>
  </si>
  <si>
    <t>39224340-3 - Pubele (Rev.2)</t>
  </si>
  <si>
    <t>44618500-0 - Cuve (Rev.2)</t>
  </si>
  <si>
    <t>39221200-9 - Vesela de masa (Rev.2)</t>
  </si>
  <si>
    <t>33192300-5 - Mobilier medical, cu exceptia paturilor si a meselor (Rev.2)</t>
  </si>
  <si>
    <t>33194100-7 - Aparate si instrumente pentru perfuzie (Rev.2)</t>
  </si>
  <si>
    <t>39112000-0 - Scaune (Rev.2)</t>
  </si>
  <si>
    <t>39360000-3 - Echipament de sigilare (Rev.2)</t>
  </si>
  <si>
    <t>39715240-1 - Aparate electrice de incalzire ambientala (Rev.2)</t>
  </si>
  <si>
    <t>39122100-4 Dulapuri (Rev.2)</t>
  </si>
  <si>
    <t xml:space="preserve">TOTAL BUNURI SI SERVICII </t>
  </si>
  <si>
    <t>Echipamente protectie personal medical, pacienti</t>
  </si>
  <si>
    <t>Materiale sanitare 3 loturi (clisme, echip paciet critic, pungi urina)</t>
  </si>
  <si>
    <t>33124130-5 - Accesorii de diagnosticare (Rev.2)</t>
  </si>
  <si>
    <t>34913000-0 - Diverse piese de schimb (Rev.2)</t>
  </si>
  <si>
    <t>PAAP 2020</t>
  </si>
  <si>
    <t>Achiziții directe 2020</t>
  </si>
  <si>
    <t>DEBITMETRU</t>
  </si>
  <si>
    <t>BARBOTOARE O2 CU H2O STERILA UF SET COMPLET 340ML/UMIDIFICATOR</t>
  </si>
  <si>
    <t>FILTRU FINAL APA STERILA 31 ZILE</t>
  </si>
  <si>
    <t>SET COMPLET CABLURI MONITOR PACIENT PENTRU MONITOR DRAGER</t>
  </si>
  <si>
    <t>ASPIRATOR TIP VENTURI PE AER COMPRIMAT 4 BAR COMPLET CU VAS SECRETII 1L CU SUPORT PERETE</t>
  </si>
  <si>
    <t>33198000-4 - Articole din hartie pentru spitale (Rev.2)</t>
  </si>
  <si>
    <t>24455000-8 - Dezinfectanti (Rev.2); 33631600-8 Antiseptice si dezinfectante (Rev.2)</t>
  </si>
  <si>
    <t xml:space="preserve">Servicii de monitorizare dozimetrică </t>
  </si>
  <si>
    <t>STAMPILA</t>
  </si>
  <si>
    <t>CARUCIOR INSTRUMENTAR INOX 3 POLITE</t>
  </si>
  <si>
    <t>LARINGOSCOP</t>
  </si>
  <si>
    <t>PARAVAN 3 ELEMENTI</t>
  </si>
  <si>
    <t>PARAVAN 5 ELEMENTI</t>
  </si>
  <si>
    <t>PULSOXIMETRU</t>
  </si>
  <si>
    <t>SALTEA ANTIESCARE</t>
  </si>
  <si>
    <t>TENSIOMETRU ELECTRONIC</t>
  </si>
  <si>
    <t>VIZIERA DE PROTECTIE PT FATA PLEXIGLAS</t>
  </si>
  <si>
    <t>APARAT AER CONDITIONAT</t>
  </si>
  <si>
    <t>CONTAINER STERILIZARE</t>
  </si>
  <si>
    <t>COS GUNOI STRADAL</t>
  </si>
  <si>
    <t>COS GUNOI CU PEDALA</t>
  </si>
  <si>
    <t>CUTIE PVC DEPOZITARE 430*230*280</t>
  </si>
  <si>
    <t>FARFURII</t>
  </si>
  <si>
    <t>GALEATA CU STORCATOR</t>
  </si>
  <si>
    <t>TERMOMETRE FRIGIDER</t>
  </si>
  <si>
    <t>39717200-3 - Aparate de aer conditionat (Rev.2)</t>
  </si>
  <si>
    <t>30192153-8 Stampile cu text (Rev.2)</t>
  </si>
  <si>
    <t>34911100-7 - Carucioare (Rev.2)</t>
  </si>
  <si>
    <t>33190000-8 - Diverse aparate si produse medicale (Rev.2)</t>
  </si>
  <si>
    <t>39143112-4 - Saltele (Rev.2)</t>
  </si>
  <si>
    <t>33123100-9 - Tensiometru (Rev.2)</t>
  </si>
  <si>
    <t>32323000-3 - Monitoare video (Rev.2)</t>
  </si>
  <si>
    <t>30141200-1 - Calculatoare de birou (Rev.2)</t>
  </si>
  <si>
    <t>18443500-1 - Viziere (Rev.2)</t>
  </si>
  <si>
    <t>30233300-4 - Cititoare de carduri inteligente (Rev.2)</t>
  </si>
  <si>
    <t>38434520-7 Analizoare de sange (Rev.2)</t>
  </si>
  <si>
    <t>39711130-9 - Frigidere (Rev.2)</t>
  </si>
  <si>
    <t>32550000-3 Echipament telefonic (Rev.2)</t>
  </si>
  <si>
    <t>39152000-2 - Rafturi mobile (Rev.2)</t>
  </si>
  <si>
    <t>32342100-3 Casti (Rev.2)</t>
  </si>
  <si>
    <t>39224330-0 Galeti (Rev.2)</t>
  </si>
  <si>
    <t>39224340-3 Pubele (Rev.2)</t>
  </si>
  <si>
    <t>Servicii de analiza sau consultanta tehnica RSTVI</t>
  </si>
  <si>
    <t>71621000-7 - Servicii de analiza sau consultanta tehnica (Rev.2)</t>
  </si>
  <si>
    <t>Servicii mentenanta echipamente securitate si CATV</t>
  </si>
  <si>
    <t>50334110-9 - Servicii de intretinere a retelei telefonice (Rev.2)</t>
  </si>
  <si>
    <t>35111000-5 - Echipament de stingere a incendiilor (Rev.2)</t>
  </si>
  <si>
    <t>APARAT DE LIPIT LM 2000 INKL BUTELIE DE GAZ</t>
  </si>
  <si>
    <t>APARAT TELEFONIC KX-TS500 PANASONIC</t>
  </si>
  <si>
    <t>BOL CU MANER</t>
  </si>
  <si>
    <t>CALORIFER ELECTRIC ZASSZR 13 ELEMENTI</t>
  </si>
  <si>
    <t>CARUCIOR BUTELIE DE GAZ 10-15L</t>
  </si>
  <si>
    <t>CASOLETE</t>
  </si>
  <si>
    <t>CASTI ANTIFONICE CU VIZOR DIN POLICRBONAT</t>
  </si>
  <si>
    <t>CITITOR DE CARDURI DE SANATATE CU TASTATURA SI DISPLAY OMNIKEY 3821</t>
  </si>
  <si>
    <t>COS COLECTOR DE DESEURI CU PEDALA 50L</t>
  </si>
  <si>
    <t>COS GUNOI PEDALA</t>
  </si>
  <si>
    <t>CUTIE L25 TANSPORT</t>
  </si>
  <si>
    <t>CUTIE PVC DEPOZITARE 500*450*200</t>
  </si>
  <si>
    <t>CUTII  P0VC DEPOZITARE 400*180*200</t>
  </si>
  <si>
    <t>CUTII PVC DEPOZITARE  430*230*280</t>
  </si>
  <si>
    <t>CUTII PVC DEPOZITARE 330*160*160MM</t>
  </si>
  <si>
    <t>CUTII PVC DEPOZITARE 400*280*250</t>
  </si>
  <si>
    <t>CUTII PVC DEPOZITARE 500*400*200</t>
  </si>
  <si>
    <t>CUTII TRANSPORT 8L</t>
  </si>
  <si>
    <t>DULAP 2 COMPARTIMENTE 3/4 POLITE 900*600*2200MM</t>
  </si>
  <si>
    <t>DULAP 2 COMPARTIMENTE 3POLITE 500*550*550*2200/2300</t>
  </si>
  <si>
    <t>DULAP 2 COMPARTIMENTE SI 3/4 POLITE 600*500*2550MM</t>
  </si>
  <si>
    <t>DULAP 3 COMPARTIMENTE 3POLITE 600*500*2400</t>
  </si>
  <si>
    <t>DULAP 4 COMPARTIMENTE 2 POLITE</t>
  </si>
  <si>
    <t>DULAP 4 COMPARTIMENTE 3 POLITE 1000*550*2200/2300</t>
  </si>
  <si>
    <t>DULAP 4 COMPARTIMENTE 3/4 800*700*2550MM</t>
  </si>
  <si>
    <t>DULAP 4 COMPARTIMENTE 3/4 POLITE 600*500*2550MM</t>
  </si>
  <si>
    <t>DULAP 4 COMPARTIMENTE 450*500*2100</t>
  </si>
  <si>
    <t>DULAP 6 COMPARTIMENTE 3POLITE  900*500*2400</t>
  </si>
  <si>
    <t>DULAP 6 COMPARTIMENTE 5 POLITE</t>
  </si>
  <si>
    <t>DULAP 6COMPARTIMENTE 1150*450*900</t>
  </si>
  <si>
    <t>DULAP 8 COMPARTIMENTE CU SERTARE 1150*500*900</t>
  </si>
  <si>
    <t>DULAP 8COMPARTIMENTE 900*500*2100</t>
  </si>
  <si>
    <t>DULAP 9 COMPARTIMENTE 1650*-400*2100/800</t>
  </si>
  <si>
    <t>FIVE SMART UVC BACTERICIDE.VIRUCIDE LAMP</t>
  </si>
  <si>
    <t>FRIGIDER 115L</t>
  </si>
  <si>
    <t>FRIGIDER CU 2USI 212L</t>
  </si>
  <si>
    <t>GLUCOMETRU IME DC IDIA</t>
  </si>
  <si>
    <t>IMPRIMANTA 3020VBI PHASER 3020 PRINTER</t>
  </si>
  <si>
    <t>IMPRIMANTA LASER</t>
  </si>
  <si>
    <t>LAMA LARIGOSCOP</t>
  </si>
  <si>
    <t>LAMPA BACTERICIDA/VIRUCIDA UVC FIFE SMART</t>
  </si>
  <si>
    <t>LAMPA LIPIT PIEZO*4 CARTUSE GAZ</t>
  </si>
  <si>
    <t>LAMPA UVC PHILIPS PL-L( CU VIZIERE 2 BUC, MANUSI PVC 4 BUC)</t>
  </si>
  <si>
    <t>MASCA PT TERAPIE CPAP /NIV FULL FACE AUTOCLAVABILA</t>
  </si>
  <si>
    <t>MASINA  SIGILAT PUNGI STERILIZARE</t>
  </si>
  <si>
    <t>MONITOARE LED PHILIPS 24 DISPLAYPORT DVI-D USB 2.0 ALB</t>
  </si>
  <si>
    <t>MONITORLED MVA AOC</t>
  </si>
  <si>
    <t>MULTIFUNCTIONAL LASER HP LASERJET PRO MFP M227FDW</t>
  </si>
  <si>
    <t>MULTIFUNCTIONAL LASER MONOCROM CANON I SENSYS NMF443DW</t>
  </si>
  <si>
    <t>MULTIFUNCTIONAL LASER MONOCROM XEROX WORKCENTRE 3215V,ADF WIRLEESS</t>
  </si>
  <si>
    <t>MULTIFUNCTIONALA BROTHER MFC-L5500DN MONOCROM</t>
  </si>
  <si>
    <t>NOPTIERE SPITAL</t>
  </si>
  <si>
    <t>PARAVAN MOBIL 5 SECTIUNI</t>
  </si>
  <si>
    <t>PICHET PSI (PANOU INCENDIU)</t>
  </si>
  <si>
    <t>PLITA ELECTRICA</t>
  </si>
  <si>
    <t>RAFTURI MET</t>
  </si>
  <si>
    <t>SCAUN RIO</t>
  </si>
  <si>
    <t>SISTEM DESTOP PROCESORINTEL CORE 5-9400 COFFE LAKE 2.9GH BX80684159400</t>
  </si>
  <si>
    <t>SISTEM OFFICE AMD RYZEN 3 2200G 3.5GHZ 8GB DDR4 1TB HDD*128GB SSD</t>
  </si>
  <si>
    <t>STINGATOR       P6</t>
  </si>
  <si>
    <t>SUPORT SAC MENAJER 120L</t>
  </si>
  <si>
    <t>TENSIOMERTU CU STETOSCOP</t>
  </si>
  <si>
    <t>TENSIOMETRU ELECTRONIC AUTOMAT</t>
  </si>
  <si>
    <t>TERMOMETRE CAMERA</t>
  </si>
  <si>
    <t>TERMOMETRU NON CONTACT</t>
  </si>
  <si>
    <t>TROLIU/ CARUCIOR</t>
  </si>
  <si>
    <t>TUSIERA</t>
  </si>
  <si>
    <t>VANA  DEZINFECTIE 30L CU ROBINET</t>
  </si>
  <si>
    <t>VANA DEZINFECTIE 10L CIU CAPAC ALB</t>
  </si>
  <si>
    <t>VANA DEZINFECTIE 5L</t>
  </si>
  <si>
    <t>VIZIERA DE PROTRECTIE</t>
  </si>
  <si>
    <t>VIZOR DE RADIOPROTECTIE BRV500</t>
  </si>
  <si>
    <t>35113420-9 - Imbracaminte de protectie impotriva agentilor nucleari si radiologici (Rev.2)</t>
  </si>
  <si>
    <t>30192111-2 Tusiere (Rev.2)</t>
  </si>
  <si>
    <t>38436310-6 - Plite electrice (Rev.2)</t>
  </si>
  <si>
    <t>33171210-4 - Masca de reanimare (Rev.2)</t>
  </si>
  <si>
    <t>TOTAL ART. 20.13 PREGATIRE PROFESIONALA CU TVA</t>
  </si>
  <si>
    <t>PREGATIRE PROFESIONALA</t>
  </si>
  <si>
    <t>APARATE AER CONDITIONAT</t>
  </si>
  <si>
    <t>STATIV PERFUZII DIN INOX</t>
  </si>
  <si>
    <t>CANAPELE</t>
  </si>
  <si>
    <t>33600000-6 - Produse farmaceutice (Rev.2)</t>
  </si>
  <si>
    <t>Prestari servicii consultanta acreditare spital</t>
  </si>
  <si>
    <t>20.01.02 Materiale pentru curatenie cu TVA</t>
  </si>
  <si>
    <t>20.01.02 Materiale pentru curatenie cu TVA achizitii directe</t>
  </si>
  <si>
    <t>TOTAL 20.01.02 Materiale pentru curatenie</t>
  </si>
  <si>
    <t>CONSUMABILE MEDICALE (seringi, perfuzoare, tifon, saci cadavre, recipiente intepatoare)</t>
  </si>
  <si>
    <t>Piese schimb sterlizare ISM 3</t>
  </si>
  <si>
    <t>42141000-9 - Angrenaje, elemente de angrenare si de antrenare cilindrice (Rev.2)</t>
  </si>
  <si>
    <t>39525200-0 - Elemente filtrante din panza (Rev.2)</t>
  </si>
  <si>
    <t>ELECTROZI EKG</t>
  </si>
  <si>
    <t>33141000-0 - Consumabile medicale nechimice de unica folosinta si consumabile hematologice (Rev.2)</t>
  </si>
  <si>
    <t>33141620-2 - Truse medicale (Rev.2)</t>
  </si>
  <si>
    <t>GRUPE SANGUINE seruri hemotest</t>
  </si>
  <si>
    <t>33696100-6 - Reactivi pentru determinarea grupelor sanguine (Rev.2)</t>
  </si>
  <si>
    <t>SERAFOL AB0+D</t>
  </si>
  <si>
    <t>TOLUEN PENTRU ANALIZA / TOLUEN PA</t>
  </si>
  <si>
    <t>24321222-2 - Toluen (Rev.2)</t>
  </si>
  <si>
    <t>30237280-5 - Accesorii de alimentare (Rev.2)</t>
  </si>
  <si>
    <t>UPS 3000VA/2700W</t>
  </si>
  <si>
    <t>Agregat frigorific automatizat camera mortuara capacitate 12 m3</t>
  </si>
  <si>
    <t>50730000-1 - Servicii de reparare si de intretinere a grupurilor de refrigerare (Rev.2)</t>
  </si>
  <si>
    <t>Lucrari de instalatii gaze medicale -Saloane/rezerve suport COVID</t>
  </si>
  <si>
    <t xml:space="preserve"> 33157810-6 - Instalatie de oxigenoterapie (Rev.2)</t>
  </si>
  <si>
    <t>22000000-0 - Imprimate si produse conexe (Rev.2); 22900000-9 - Diverse imprimate (Rev.2); 22458000-5 - Imprimate la comanda (Rev.2);22852000-7 - Dosare (Rev.2)</t>
  </si>
  <si>
    <t>Reparatii curente (LUCRARI TAMPLARIE PVC, GEAM STICLA, PANEL SI FERONERIE TRAFIC INTENS; LUCRARI TAMPLARIE PVC; Lucrari refacere tablouri electrice ATI; LUCRARI DE REPARATII SI RENOVARE; LUCRARI CONFECTIONARE,DEMONTARE,MONTAJ TAMPLARIE PVC; Lucrari de confectionare si montaj balustrade/mana curenta otel inox; Lucrari de inlocuire canalizare 160 , servicii curatare si spalare canalizare; Lucrari de interventie la instalatiile de termoficare si incalzire; LUCRARI DE REPARATIE INSTALATIE/TABLOURI ELECTRICE)</t>
  </si>
  <si>
    <t>Astonin H cutie x 50cpr.</t>
  </si>
  <si>
    <t>33690000-3 - Diverse medicamente (Rev.2)</t>
  </si>
  <si>
    <t>33642200-4 - Corticosteroizi pentru uz sistemic (Rev.2)</t>
  </si>
  <si>
    <t>33616000-1 - Vitamine (Rev.2)</t>
  </si>
  <si>
    <t>Servicii de reparare si de intretinere a automobilelor B-74-XOD</t>
  </si>
  <si>
    <t>50112000-3 - Servicii de reparare si de intretinere a automobilelor (Rev.2)</t>
  </si>
  <si>
    <t>SERVICII MENTENANTA RETEA SI CENTRALA TELEFONICA</t>
  </si>
  <si>
    <t>SERVICII MENTENANTA GRUPURI REFRIGERARE 4-6 SI -30-36 GRADE CELSIUS</t>
  </si>
  <si>
    <t>SERVICII MENTENANTA LUNARA CTA-uri si CHILLER 178 KW</t>
  </si>
  <si>
    <t>42514000-2 - Dispozitive si aparate de filtrare sau de purificare a gazelor (Rev.2)</t>
  </si>
  <si>
    <t>Revizie microscop operator OPMI Pentero</t>
  </si>
  <si>
    <t>50000000-5 - Servicii de reparare si intretinere (Rev.2)</t>
  </si>
  <si>
    <t>Revizie anuala grup electrogen  100KVA</t>
  </si>
  <si>
    <t>31121100-1 - Grupuri electrogene cu motor cu aprindere prin compresie (Rev.2)</t>
  </si>
  <si>
    <t xml:space="preserve">Reparatii PERFUSOR SPACE </t>
  </si>
  <si>
    <t>Service prize oxigen, uscator BADME020 si Compresor Boge S15</t>
  </si>
  <si>
    <t>Acord - cadru de furnizare medicamente uz uman divizate pe 2 loturi</t>
  </si>
  <si>
    <t xml:space="preserve"> 33651100-9 - Antibacterieni pentru uz sistemic (Rev.2)</t>
  </si>
  <si>
    <t>TOTAL ART. 71.01.01 Mijloace fixe  CU TVA</t>
  </si>
  <si>
    <t>La care se adauga: Mijloace fixe</t>
  </si>
  <si>
    <t>Acord - cadru de furnizare medicamente uz uman divizate pe 84 loturi</t>
  </si>
  <si>
    <t>SOL.PERF ARGININA-SORBITOL 250ML X 12FL</t>
  </si>
  <si>
    <t>33622000-6 - Medicamente pentru sistemul cardiovascular (Rev.2)</t>
  </si>
  <si>
    <t>33661500-6 - Psiholeptice (Rev.2)</t>
  </si>
  <si>
    <t>33610000-9 - Medicamente pentru tractul digestiv si metabolism (Rev.2)</t>
  </si>
  <si>
    <t>33661400-5 - Medicamente impotriva bolii Parkinson (Rev.2)</t>
  </si>
  <si>
    <t>Prestari Servicii de asistenta tehnica si mentenanta software- pentru sistemul informatic Hospital Management Solution, pentru Lotul 3 Servicii de asistenta tehnica si mentenanta software- pentru sistemul informatic Hospital Management Suite, pentru Lotul 4 Servicii de asistenta tehnica si mentenanta software- pentru sistemul informatic Hospital Management Suite - Salary Manager</t>
  </si>
  <si>
    <t>Acord - cadru de furnizare medicamente uz uman divizate pe 24 loturi</t>
  </si>
  <si>
    <t>Medicamente uz uman divizate pe 30 loturi</t>
  </si>
  <si>
    <t>Conf. Dr. Corneliu Toader</t>
  </si>
  <si>
    <t>Servicii de spalatorie si curatatorie uscata (lavete, mopuri)</t>
  </si>
  <si>
    <t>BORCANE ASPIRATIE CHIRURGICALA PT COLECTARE FLUIDE</t>
  </si>
  <si>
    <t>FUSER UNIT HP M401 M425 220 COMPATIBIL-CILINDRU</t>
  </si>
  <si>
    <t>KIT PERIFERICE SPACER SPDS (TASTATURA)</t>
  </si>
  <si>
    <t>SURSA ALIMENTARE</t>
  </si>
  <si>
    <t>CABLU ECG/EKG 10 FIRE BIONET/EE100URI CABLU ECG PROT UNIVERSALE BANANA 4MM</t>
  </si>
  <si>
    <t>CABLU ECG/EKG CU 5 NDERIVATII DRAGER/CR  6 63335IC MINDRAY PM-7000,6201</t>
  </si>
  <si>
    <t>CAPCANE  APA</t>
  </si>
  <si>
    <t>CARTUS PREFILTRARE APA LAVOAR 1 MICRON</t>
  </si>
  <si>
    <t>CARTUS PREFILTRARE APA LAVOAR 20 MICRONI</t>
  </si>
  <si>
    <t>CARTUS PREFILTRARE APA LAVOAR 5 MICRONI</t>
  </si>
  <si>
    <t>ELECTROZI CLESTE SET 4 CLESTI</t>
  </si>
  <si>
    <t>FILTRU PENTRU ANESTEZIE SI TERAPIE INTENSIVA PALL BB100ES</t>
  </si>
  <si>
    <t>FURTUN AER NIMB MONITOR NIHON-KOHDEN</t>
  </si>
  <si>
    <t>FURTUN SILICONIC PT ASPRIRATIE 25481 SILICONE TUBE</t>
  </si>
  <si>
    <t>KIT RESUSCITARE BALON RUBEN</t>
  </si>
  <si>
    <t>MANSETA NIBP REUTILIZABILA MONITOR ADULT SINGLE TUBE</t>
  </si>
  <si>
    <t>MANSETA NIMB REUTILIZABILA MONITOR</t>
  </si>
  <si>
    <t>SAC COLECTARE SECTETII CU AGENT GELIFICARE</t>
  </si>
  <si>
    <t>SENZOR DE TEMPERATURA REUTILIZABIL MONITOR DRAGER INFINITY</t>
  </si>
  <si>
    <t>SENZOR FLUX SPIROLOG SET 5  BUC SENZOR  FLUX</t>
  </si>
  <si>
    <t>SENZOR SPO2 COMPATIBIL DRAGER INFINITY</t>
  </si>
  <si>
    <t>SENZOR SPO2 PT MONITOR NIHON KOHDEN</t>
  </si>
  <si>
    <t>VALVA EXPIR  SAVINA</t>
  </si>
  <si>
    <t>BUC</t>
  </si>
  <si>
    <t>20.01.06</t>
  </si>
  <si>
    <t>PIESE DE SCHIMB</t>
  </si>
  <si>
    <t>ML</t>
  </si>
  <si>
    <t>33169400-6 - Recipiente cu utilizare chirurgicala (Rev.2)</t>
  </si>
  <si>
    <t>Prestari servicii asistenta medicala infectii nosocomiale - medic infectionist</t>
  </si>
  <si>
    <t>Acord - cadru de furnizare medicamente uz uman divizate pe 27 loturi</t>
  </si>
  <si>
    <t>33162000-3 Dispozitive si instrumente pentru blocul operator (Rev.2)</t>
  </si>
  <si>
    <t>CONSUMABILE BLOC OPERATOR (hemostatic, rezervoare, canule aspiratie, catetere poliuretan)</t>
  </si>
  <si>
    <t>Echipamente protectie COVID (manusi, combinezon, teste rapide)</t>
  </si>
  <si>
    <t>Materiale sanitare 6 loturi (lame bisturiu, masca O2, fire sintetice, tavite renale, plasture tip omnifix, catetere angiografie)</t>
  </si>
  <si>
    <t>Materiale sanitare 7 loturi (sonde, tavite, sarma gigli, ace chirurgicale, agrafe michell, covorase antimicrobiene, ceara)</t>
  </si>
  <si>
    <t>Recipiente si pungi de recoltare, drenaj si truse</t>
  </si>
  <si>
    <t>33141600-6 - Recipiente si pungi de recoltare, drenaj si truse (Rev.2)</t>
  </si>
  <si>
    <t>REACTIVI (7 loturi)</t>
  </si>
  <si>
    <t>Prestari servicii protectia mediului</t>
  </si>
  <si>
    <t>90700000-4 - Servicii privind mediul (Rev.2)</t>
  </si>
  <si>
    <t>FORTIGATE 70F UTP</t>
  </si>
  <si>
    <t>32420000-3 Echipament de retea (Rev.2)</t>
  </si>
  <si>
    <t>TOTAL ART. 70.01.02 Masini si echipamente medicale CU TVA</t>
  </si>
  <si>
    <t>Medrol 16 mg.x 50 cpr (METHYLPREDNISOLONUM)</t>
  </si>
  <si>
    <t>ANXIAR 1MG X 50CP (LORAZEPAMUM)</t>
  </si>
  <si>
    <t>DEPAKINE CHRONO 500MG CT*30COMPR SANOFI ROM-CARD EDUCATIONAL-COMBINATII (ACIDUM VALPROICUM + SARURI)</t>
  </si>
  <si>
    <t>Regen-Ag crema, 10 mg/g, 50 g sulfadiazină de argint</t>
  </si>
  <si>
    <t>VITAMINA B1 ZENTIVA 100MG/2ML*5FIOLE - THIAMINUM</t>
  </si>
  <si>
    <t>VITAMINA B6 ZENTIVA 250MG/5ML*5FIOLE - PYRIDOXINUM</t>
  </si>
  <si>
    <t>33698000-9 - Produse pentru uz clinic (Rev.2)</t>
  </si>
  <si>
    <t>33661300-4 - Antiepileptice (Rev.2)</t>
  </si>
  <si>
    <t>33141118-0 - Comprese de tifon (Rev.2)</t>
  </si>
  <si>
    <t>33141114-2 - Tifon medical (Rev.2)</t>
  </si>
  <si>
    <t>33141113-4 - Bandaje (Rev.2)</t>
  </si>
  <si>
    <t>44424200-0 - Banda adeziva (Rev.2)</t>
  </si>
  <si>
    <t>33141115-9 - Vata medicala (Rev.2)</t>
  </si>
  <si>
    <t>33124131-2 - Benzi reactive (Rev.2)</t>
  </si>
  <si>
    <t>33141641-5 - Sonde (Rev.2)</t>
  </si>
  <si>
    <t>Certificat SSL - RapidSSL WildcardSSL - (2023-03-27 - 2024-03-26)</t>
  </si>
  <si>
    <t>48218000-9 - Pachete software pentru gestionarea licentelor (Rev.2)</t>
  </si>
  <si>
    <t>ROBINETI CU 3 CAI</t>
  </si>
  <si>
    <t>33111710-1 - Accesorii pentru angiografie (Rev.2)</t>
  </si>
  <si>
    <t>33141220-8 - Canule (Rev.2)</t>
  </si>
  <si>
    <t>33170000-2 - Anestezie si reanimare (Rev.2)</t>
  </si>
  <si>
    <t>33141120-7 - Cleme, suturi, ligaturi (Rev.2)</t>
  </si>
  <si>
    <t>38519660-0 - Huse de protectie pentru microscop (Rev.2)</t>
  </si>
  <si>
    <t>33171000-9 - Instrumente pentru anestezie si pentru reanimare (Rev.2)</t>
  </si>
  <si>
    <t>ACICLOVIR TERAPIA 200 mg X 20 COMPR. 200mg TERAPIA SA</t>
  </si>
  <si>
    <t>Albumeon 20% x 50ml (Albumina umana)</t>
  </si>
  <si>
    <t>ALBUNORM 200G/L SOL PERF X 50ML (ALBUMINA UMANA)</t>
  </si>
  <si>
    <t>AMIKOZIT 500MG/2ML SOL INJ*1FL -AMIKACINUM</t>
  </si>
  <si>
    <t>Aminoplasmal 100 g/l E Sol. de aminoacizi standard cu electroliti pt nutritie parenteral</t>
  </si>
  <si>
    <t>Apa oxigenata 3% * 1000ml (flacon cu picurator)</t>
  </si>
  <si>
    <t>ARGININA-SORBITOL SOL.PERF. FLAC. 250ML x 12</t>
  </si>
  <si>
    <t>Aspacardin 39mg/12mg*30cpr TRP(COMBINATII(Potasiu / Magneziu)</t>
  </si>
  <si>
    <t>ASPATOFORT SOL.INJ. FIOLA 10ML X 10</t>
  </si>
  <si>
    <t>ATORIS 40 mg X 30 COMPR. FILM.</t>
  </si>
  <si>
    <t>Azitromicina 500mg-cpr.film. x 3-Sandoz (Lek) AZITHROMYCINUM</t>
  </si>
  <si>
    <t>BETALOC ZOK 50MG FL X 30CPR ELIB PREL</t>
  </si>
  <si>
    <t>BUCOTISOL - glicerina boraxata 10%</t>
  </si>
  <si>
    <t>CARBAMAZEPINUM - Carbepsil 400 mg</t>
  </si>
  <si>
    <t>CEFTAZIDIMUM+AVIBACTAMUM / Zavicefta 2 g / 0,5 g x 10 flac. pulb. pt. conc. pt. sol. perf.</t>
  </si>
  <si>
    <t>CLEXANE 4000 UI (40 MG)/0,4 ML SOL INJ CT*50 SPR</t>
  </si>
  <si>
    <t>DICLOFENAC DUO 75MG X 30CPS RETARD (DICLOFENACUM)</t>
  </si>
  <si>
    <t>Diurex 50mg/20mg*20cps TRP(COMBINATII (SPIRONOLACTONUM+FUROSEMIDUM)</t>
  </si>
  <si>
    <t>ENOXAPARINUM (NATRICUM) / Clexane 4000 UI (40 mg) / 0,4 ml x 50 ser. preumpl. x 0,4 ml sol. inj.</t>
  </si>
  <si>
    <t>FLAGYL 250MG X 20CPR FILM (METRONIDAZOLUM)</t>
  </si>
  <si>
    <t>FORTIFIKAT FORTE 825MG CT*30 CPS MOI</t>
  </si>
  <si>
    <t>GADOVIST 1,0 mmol/ ml X 15 ml sol. inj. GADOBUTROLUM</t>
  </si>
  <si>
    <t>Heparinum - HEPARINA SODICA PANPHARMA 5000 UI/ml</t>
  </si>
  <si>
    <t>HEPIFLOR *10CPS</t>
  </si>
  <si>
    <t>IODINA 10% (POVIDONUM IODINATUM 10%) x1000ml</t>
  </si>
  <si>
    <t>ISICOM 250 mg/25 mg X 100 COMPR.- COMBINATII (LEVODOPUM + CARBIDOPUM)</t>
  </si>
  <si>
    <t>Ketanov 10mg x 20cpr film</t>
  </si>
  <si>
    <t>KETOROLAC TROMETAMOL ROMPHARM 30MG/ML 10FI X 1ML (KETOROLACUM TROMETHAMIN)</t>
  </si>
  <si>
    <t>Manitol 15% 250 ml - Osmofundin 15% flacon 250 ml</t>
  </si>
  <si>
    <t>MEGUAN 500 mg X 30 compr.film. METFORMINUM</t>
  </si>
  <si>
    <t>Mestinon 60mg x 20draj</t>
  </si>
  <si>
    <t>METFORMIN ARENA 500 MG FL*60 COMPR-METFORMINUM</t>
  </si>
  <si>
    <t>Omnipaque sol.inj 350mg I/ml*10fl*100ml(IOHEXOLUM</t>
  </si>
  <si>
    <t>PROPOFOL MCT/LCT FRESENIUS 10 x 50 ml</t>
  </si>
  <si>
    <t>Rivanol 0.1% x 1000ml (flacon cu picurator)</t>
  </si>
  <si>
    <t>RIVOTRIL 0,5 MG CT*50 COMPR</t>
  </si>
  <si>
    <t>Salvo 20mg/5mg*28cpr.film(OLMESARTANUM MEDOXOMILUM+AMLODIPINUM)</t>
  </si>
  <si>
    <t>TRACUTIL, fiola 10 ml</t>
  </si>
  <si>
    <t>TRAMADOL 50mg *20cps / TRAMADOLUM</t>
  </si>
  <si>
    <t>VIRICIN 250 MG PULB. PT. SOL. PERF X 5FLACOANE (ACICLOVIRUM)</t>
  </si>
  <si>
    <t>33651400-2 - Antivirale pentru uz sistemic (Rev.2)</t>
  </si>
  <si>
    <t>33141520-1 - Derivate plasmatice (Rev.2)</t>
  </si>
  <si>
    <t>33141540-7 - Albumina (Rev.2)</t>
  </si>
  <si>
    <t>33651100-9 - Antibacterieni pentru uz sistemic (Rev.2)</t>
  </si>
  <si>
    <t>33692210-2 - Solutii pentru nutritie parenterala (Rev.2)</t>
  </si>
  <si>
    <t>33692400-1 - Solutii pentru perfuzii (Rev.2)</t>
  </si>
  <si>
    <t>33680000-0 - Articole farmaceutice (Rev.2)</t>
  </si>
  <si>
    <t>33691300-3 - Medicamente impotriva ectoparazitilor, incluzand medicamentele impotriva scabiei, insecticidele si insectifugele (Rev.2)</t>
  </si>
  <si>
    <t>33662000-8 - Medicamente pentru organele senzoriale (Rev.2)</t>
  </si>
  <si>
    <t>33621100-0 - Antitrombotice (Rev.2)</t>
  </si>
  <si>
    <t>33651000-8 - Antiinfectioase generale pentru uz sistemic (Rev.2)</t>
  </si>
  <si>
    <t>33141550-0 - Heparina (Rev.2)</t>
  </si>
  <si>
    <t>33614000-7 - Antidiareice, antiinflamatoare si antiinfectioase intestinale (Rev.2)</t>
  </si>
  <si>
    <t>33631000-2 - Medicamente utilizate in dermatologie (Rev.2)</t>
  </si>
  <si>
    <t>33632100-0 - Antiinflamatoare si antireumatismale (Rev.2)</t>
  </si>
  <si>
    <t>33692500-2 - Solutii injectabile (Rev.2)</t>
  </si>
  <si>
    <t>33692600-3 - Preparate galenice (Rev.2)</t>
  </si>
  <si>
    <t>33621300-2 - Preparate impotriva anemiei (Rev.2)</t>
  </si>
  <si>
    <t>33661200-3 - Analgezice (Rev.2)</t>
  </si>
  <si>
    <t>33141327-8 - Ace cu orificiu (Rev.2)</t>
  </si>
  <si>
    <t>33141200-2 - Catetere (Rev.2)</t>
  </si>
  <si>
    <t>33157110-9 - Masca de oxigen (Rev.2)</t>
  </si>
  <si>
    <t>42123610-6 - Dispozitive cu aer comprimat (Rev.2)</t>
  </si>
  <si>
    <t>Acord – cadru de furnizare medicamente uz uman divizate pe 50 loturi</t>
  </si>
  <si>
    <t>Acord - cadru de furnizare medicamente uz uman divizate pe 35 loturi</t>
  </si>
  <si>
    <t>33172000-6 - Aparate de anestezie si de reanimare (Rev.2)</t>
  </si>
  <si>
    <t>30237475-9 - Senzori electrici (Rev.2)</t>
  </si>
  <si>
    <t>33157700-2 - Barbotor pentru oxigenoterapie (Rev.2)</t>
  </si>
  <si>
    <t>71000000-8 - Servicii de arhitectura, de constructii, de inginerie si de inspectie (Rev.2)</t>
  </si>
  <si>
    <t>Consolidare, modernizare si extindere Pavilion Neurologie</t>
  </si>
  <si>
    <t>TOTAL ART. 20.30.03 PRIME ASIGURARE NON-VIATA</t>
  </si>
  <si>
    <t>ACORD CADRU CONSUMABILE UTILIZATE PENTRU PROCEDURI NEUROINTERVENTIONALE</t>
  </si>
  <si>
    <t>ACORD CADRU CONSUMABILE UTILIZATE IN STENOZE SI EMBOLIZARE MALFORMATII VASCULARE</t>
  </si>
  <si>
    <t>ACORD CADRU CONSUMABILE RADIOLOGIE INTERVENTIONALA</t>
  </si>
  <si>
    <t>ARTICOL BUGETAR</t>
  </si>
  <si>
    <t>NUME ARTICOL BUGETAR</t>
  </si>
  <si>
    <t>DENUMIRE PRODUS</t>
  </si>
  <si>
    <t>U.M.</t>
  </si>
  <si>
    <t>PRET UNITAR FARA TVA</t>
  </si>
  <si>
    <t>CANTITATE</t>
  </si>
  <si>
    <t>VALOARE TOTALA</t>
  </si>
  <si>
    <t>20.01.01</t>
  </si>
  <si>
    <t>FURNITURI DE BIROU</t>
  </si>
  <si>
    <t>BANDA ADEZIVA TRANSPARENTA 12*33</t>
  </si>
  <si>
    <t>BANDA ADEZIVA TIP3</t>
  </si>
  <si>
    <t>BIBLIORAFT KORONA</t>
  </si>
  <si>
    <t>CAPSE 24/6</t>
  </si>
  <si>
    <t>CUT</t>
  </si>
  <si>
    <t>CAPSATOR  50 COLI 24/6</t>
  </si>
  <si>
    <t>CAIET SCOLAR A5 60F MATEM.</t>
  </si>
  <si>
    <t>CORECTOR FLUID H2O</t>
  </si>
  <si>
    <t>DOSAR PLASTIC DIFERITE CULORI</t>
  </si>
  <si>
    <t>DOSAR SIMPLU ALB</t>
  </si>
  <si>
    <t>DOSARE INCOPCIAT</t>
  </si>
  <si>
    <t>HARTIE COPIATOR A4</t>
  </si>
  <si>
    <t>TOP</t>
  </si>
  <si>
    <t>INDIGOU PELICAN</t>
  </si>
  <si>
    <t>MARKER</t>
  </si>
  <si>
    <t>PLIC C6</t>
  </si>
  <si>
    <t>PERFORATOR MEDIU</t>
  </si>
  <si>
    <t>PIX PLASTIC UF ALBASTRE</t>
  </si>
  <si>
    <t>ROLE FAX 210*30</t>
  </si>
  <si>
    <t>REGISTRU 200 FILE</t>
  </si>
  <si>
    <t>SFOARA GHEM</t>
  </si>
  <si>
    <t>PLIC C4</t>
  </si>
  <si>
    <t>PLIC C5</t>
  </si>
  <si>
    <t>AGRAFE METAL 50MM</t>
  </si>
  <si>
    <t>DVD</t>
  </si>
  <si>
    <t>FLUID CORECTOR</t>
  </si>
  <si>
    <t>NOTES ADEZIV</t>
  </si>
  <si>
    <t>CD RW</t>
  </si>
  <si>
    <t>CLIPS HARTIE 19MM</t>
  </si>
  <si>
    <t>DECAPSATOR</t>
  </si>
  <si>
    <t>FOLIE PROTECTIE</t>
  </si>
  <si>
    <t>SET</t>
  </si>
  <si>
    <t>CARTUS 57</t>
  </si>
  <si>
    <t>FOLIE 125 MIC</t>
  </si>
  <si>
    <t>TONER HP CM CC531/CE411A/CF381A/CRG718 CYAN</t>
  </si>
  <si>
    <t>CARTUS HP 6656 NR 56</t>
  </si>
  <si>
    <t>CAIET A4 80 FILE MAT CLASIC PIGMA</t>
  </si>
  <si>
    <t>NOTES AUTOADEZIV 75*75</t>
  </si>
  <si>
    <t>TEXTMARKER 4 CULORI SCH</t>
  </si>
  <si>
    <t>MEMORIE USB 3</t>
  </si>
  <si>
    <t>PLIC DL</t>
  </si>
  <si>
    <t>INDEX 45*12MM PLASTIC</t>
  </si>
  <si>
    <t>PLIC CU BURDUF C4</t>
  </si>
  <si>
    <t>BANDA CORECTOARE 5MMX8MM</t>
  </si>
  <si>
    <t>REGISTRU  CONSULT</t>
  </si>
  <si>
    <t>ACORDUL PACIENTULUI INFORMAT</t>
  </si>
  <si>
    <t>LTO CLENING MEDIA, 1PC RANDOM LABEL PT SERVER</t>
  </si>
  <si>
    <t>LTO-5 CR MEDICA RANDOM LABEL, FIJISU- PACK 5BU-PIESE SERVER</t>
  </si>
  <si>
    <t>BIBLIORAFT</t>
  </si>
  <si>
    <t>CLIPS  METALIC</t>
  </si>
  <si>
    <t>AGRAFE BIROU NR.2</t>
  </si>
  <si>
    <t>AVIZ DE INSOTIRE A MARFII</t>
  </si>
  <si>
    <t>BON CONSUM</t>
  </si>
  <si>
    <t>CONDICA PREZENTA</t>
  </si>
  <si>
    <t>CHITANTIERE</t>
  </si>
  <si>
    <t>ECHIPAMENT DAT LA SPALAT</t>
  </si>
  <si>
    <t>FOI PARCURS</t>
  </si>
  <si>
    <t>FACTURA</t>
  </si>
  <si>
    <t>DECLARATIE INVENTAR</t>
  </si>
  <si>
    <t>CHESTIONAR SATISFACTIE PACIENTI</t>
  </si>
  <si>
    <t>LISTA DE DOCUMENTE SI  AVIZE MEDICALE</t>
  </si>
  <si>
    <t>FORMULAR DE EXERCITARE  DE ACCES LA DATELE CU CARACTER CONFIDENTIAL</t>
  </si>
  <si>
    <t>FOAIE OBS CL GEN</t>
  </si>
  <si>
    <t>FOAIE OBS CL NEUROLOGIE</t>
  </si>
  <si>
    <t>REGISTRU CASA</t>
  </si>
  <si>
    <t>TOTAL ART. 20.01.01 FURNITURI DE BIROU</t>
  </si>
  <si>
    <t>20.01.02</t>
  </si>
  <si>
    <t>MATERIALE PENTRU CURATENIE</t>
  </si>
  <si>
    <t>COZI DE MATURA</t>
  </si>
  <si>
    <t>DETARTRANT</t>
  </si>
  <si>
    <t>L</t>
  </si>
  <si>
    <t>DETERGENT UNIVERSAL</t>
  </si>
  <si>
    <t>HARTIE IGIENICA</t>
  </si>
  <si>
    <t>MATURI PLASTIC</t>
  </si>
  <si>
    <t>PRAF DE CURATAT</t>
  </si>
  <si>
    <t>REZERVE BUMBAC</t>
  </si>
  <si>
    <t>REZERVE MOP PLAT</t>
  </si>
  <si>
    <t>MATURI PVC</t>
  </si>
  <si>
    <t>CUTII CARTON PT DESEURI</t>
  </si>
  <si>
    <t>DETERGENT LICHID DE VASE</t>
  </si>
  <si>
    <t>SAPUN  LICHID</t>
  </si>
  <si>
    <t>PERIUTE UNGHII</t>
  </si>
  <si>
    <t>CUTII POLIP 0.2 L</t>
  </si>
  <si>
    <t>HUSE POLIPORPILENA TRANSPARENTA</t>
  </si>
  <si>
    <t>BIDON DESEURI LICHIDE 5 L</t>
  </si>
  <si>
    <t>MOP PLAT 50CM CU COADA</t>
  </si>
  <si>
    <t>AGENT NEUTRALIZARE</t>
  </si>
  <si>
    <t>PERII WC CU SUPORT PLASTIC</t>
  </si>
  <si>
    <t>SAPUN LICHID CU POMPITA</t>
  </si>
  <si>
    <t>CUTII CARTON CU SAC INTERIOR DIN PLASTIC</t>
  </si>
  <si>
    <t>DETERGENT LICHID CU DEZINFECTANT</t>
  </si>
  <si>
    <t>DETERGENT VASE</t>
  </si>
  <si>
    <t>DOMESTOS PROFESIONAL</t>
  </si>
  <si>
    <t>SACI MENAJ N</t>
  </si>
  <si>
    <t>ROLA</t>
  </si>
  <si>
    <t>PERII DIFERITE</t>
  </si>
  <si>
    <t>BURETI VASE</t>
  </si>
  <si>
    <t>FARAS CU COADA</t>
  </si>
  <si>
    <t>LAVETE</t>
  </si>
  <si>
    <t>MANUSI UZ ALIMENTAR</t>
  </si>
  <si>
    <t>CUTII PP 7.5L</t>
  </si>
  <si>
    <t>SACI PE 20L</t>
  </si>
  <si>
    <t>SACI PE 120L</t>
  </si>
  <si>
    <t>CUTII CARTON 40L</t>
  </si>
  <si>
    <t>ROLA PROSOP</t>
  </si>
  <si>
    <t>CUTII PP 2,3L</t>
  </si>
  <si>
    <t>BURETI SARMA</t>
  </si>
  <si>
    <t>SACI PENTRU TRANSPORTUL CADAVRELOR</t>
  </si>
  <si>
    <t>CUTII CARTON PT DESEURI ANATOMO PATOLOGICE</t>
  </si>
  <si>
    <t>DETERGENT GETINGE CLEAN  UNIV</t>
  </si>
  <si>
    <t>AGENT CLATIRE GETINGE RINSE</t>
  </si>
  <si>
    <t>MANUSI MENAJ</t>
  </si>
  <si>
    <t>SET BOL SUPA, FARFURII,PAHARE</t>
  </si>
  <si>
    <t>MATURI DE PAIE</t>
  </si>
  <si>
    <t>BURETI NATURALI  LUFE</t>
  </si>
  <si>
    <t>SET 3 LAVETE  DIN  MICROFIBRA</t>
  </si>
  <si>
    <t>TOTAL ART. 20.01.02 MATERIALE PENTRU CURATENIE</t>
  </si>
  <si>
    <t>20.01.03</t>
  </si>
  <si>
    <t>ÎNCALZIT, ILUMINAT SI FORTA MOTRICA</t>
  </si>
  <si>
    <t>INTRERUPATOR</t>
  </si>
  <si>
    <t>LAMPA FLORESCENTA</t>
  </si>
  <si>
    <t>SIGURANTE AUTOMATE</t>
  </si>
  <si>
    <t>TUB NEON 20W</t>
  </si>
  <si>
    <t>BATERIE LITIU 3V</t>
  </si>
  <si>
    <t>BATERIE R14</t>
  </si>
  <si>
    <t>MUFE RJ45 12 MUFE</t>
  </si>
  <si>
    <t>BATERIE AAA LR 3, 1.5V</t>
  </si>
  <si>
    <t>BATERIE AA LR6, 1.5V</t>
  </si>
  <si>
    <t>BEC LED / SMD13W</t>
  </si>
  <si>
    <t>TUB LED SMD 10W SUPER CLAR</t>
  </si>
  <si>
    <t>PRELUNGITOR  CU SIGURANTA 3M - 6 PRIZE</t>
  </si>
  <si>
    <t>PRIZE ANTRIGON</t>
  </si>
  <si>
    <t>SIGURANTE FUZIBILE 63</t>
  </si>
  <si>
    <t>CANAL PVC</t>
  </si>
  <si>
    <t>TOTAL ART. 20.01.03 INCALZIT, ILUMINAT SI FORTA MOTRICA</t>
  </si>
  <si>
    <t>APA, CANAL SI SALUBRITATE</t>
  </si>
  <si>
    <t>TOTAL ART. 20.01.04 APA, CANAL SI SALUBRITATE</t>
  </si>
  <si>
    <t>20.01.05</t>
  </si>
  <si>
    <t>CARBURANTI SI LUBRIFIANTI</t>
  </si>
  <si>
    <t>COMBUSTIBIL AUTOSANITARA</t>
  </si>
  <si>
    <t>COMBUSTIBIL GRUP ELECTROGEN</t>
  </si>
  <si>
    <t>TOTAL ART. 20.01.05 CARBURANTI SI LUBRIFIANTI</t>
  </si>
  <si>
    <t>FUSER UNIT BRODER HL - L 2370</t>
  </si>
  <si>
    <t>SAC COLECTARE SECRETII CU AGENT GELIFICARE</t>
  </si>
  <si>
    <t>PUNGA PENTRU ASPIRATIE CU GEL</t>
  </si>
  <si>
    <t>PALETA VENTILATOR UNIT EXTERIOARA</t>
  </si>
  <si>
    <t>ACCES POINT UBIQUITI  GIGABIT</t>
  </si>
  <si>
    <t>SWITCH 16 PORT 10/100 SMC</t>
  </si>
  <si>
    <t>CABLU ECG/EKG CU 5 DERIVATIIDRAGER/DRAGER-ECG CABLE 5LEADS(IEC, GRAPPER)</t>
  </si>
  <si>
    <t>SET COMPLET CABLURI MONITOR PACIENT, CABLU EKG 5 FIRE, CABLU SPO2 SATURATIE O2, SENZOR TEMPERATURA</t>
  </si>
  <si>
    <t>FURTUN ASPIRATIE</t>
  </si>
  <si>
    <t>SISTEM ASPIRATIE COMPLET TIP VENTURI</t>
  </si>
  <si>
    <t>FILTRU HME TIP TWINSTAR55</t>
  </si>
  <si>
    <t>CIRCUIT VENTILATIE VENT STAR CU CAPCANE APA</t>
  </si>
  <si>
    <t>CARTUS  REZERVA</t>
  </si>
  <si>
    <t>SET RESTERILIZABIL SI REUTILIZABIL COMPUS DIN SENZOR FLUX SI VALVA EXPIR</t>
  </si>
  <si>
    <t>MANSETE MONITOR</t>
  </si>
  <si>
    <t>ADAPTOR FILTRU CU CLAPETA</t>
  </si>
  <si>
    <t>CARTUS PREFILTRARE  10 MICRONI</t>
  </si>
  <si>
    <t>TOTAL ART. 20.01.06 PIESE DE SCHIMB</t>
  </si>
  <si>
    <t>POSTA, TELECOMUNICATII, RADIO, TV SI INTERNET</t>
  </si>
  <si>
    <t>TOTAL ART. 20.01.08 POSTA, TELECOMUNICATII, RADIO, TV SI INTERNET</t>
  </si>
  <si>
    <t>20.01.09</t>
  </si>
  <si>
    <t>MATERIALE SI PRESTARI DE SERVICII CU CARACTER FUNC</t>
  </si>
  <si>
    <t>CONDICA PRESCRIPTII MEDICAMENTE</t>
  </si>
  <si>
    <t>FOAIE ZILNICA MISCARE BOLNAVI</t>
  </si>
  <si>
    <t>FOI OBS CL NEUROLOGIE</t>
  </si>
  <si>
    <t>FISA DE EXAMINARE CT</t>
  </si>
  <si>
    <t>FISA DE EXAMINARE RM</t>
  </si>
  <si>
    <t>FOI OBS CL GENERALA</t>
  </si>
  <si>
    <t>FOI OBS CL ANESTEZIE</t>
  </si>
  <si>
    <t>FISA DECES</t>
  </si>
  <si>
    <t>REGISTRU CONSULTATII</t>
  </si>
  <si>
    <t>REGISTRU PROTOCOL NECROPSIE</t>
  </si>
  <si>
    <t>PLICURI FARMACIE MICI</t>
  </si>
  <si>
    <t>PLICURI FARMACIE MIJLOCII</t>
  </si>
  <si>
    <t>FORMULAR DE EXERCITARE A DREPTULUI DE ACCES</t>
  </si>
  <si>
    <t>CERTIFICAT CONSTAT AC MORTI</t>
  </si>
  <si>
    <t>CAR</t>
  </si>
  <si>
    <t>FOAIE MISCARE MATERIALE</t>
  </si>
  <si>
    <t>CERERE SCUTIRE NECROPSIE</t>
  </si>
  <si>
    <t>FISA CONSUM ANESTEZIE</t>
  </si>
  <si>
    <t>DECOT MEDICAMENTE</t>
  </si>
  <si>
    <t>DOSAR INGRIJIRE PACIENT</t>
  </si>
  <si>
    <t>FISA TRATAMENT  ATI</t>
  </si>
  <si>
    <t>PUNGI HARTIE 7*11</t>
  </si>
  <si>
    <t>PUNGI HARTIE 5*15</t>
  </si>
  <si>
    <t>PUNGI HARTIE NR 6</t>
  </si>
  <si>
    <t>PUNGI HARTIE 12*5</t>
  </si>
  <si>
    <t>PUNGI HARTIE NR 9</t>
  </si>
  <si>
    <t>CONDICA  PREZENTA MARE</t>
  </si>
  <si>
    <t>FISA  TRATAMENT</t>
  </si>
  <si>
    <t>PUNGI HARTIE 9*15</t>
  </si>
  <si>
    <t>PUNGI HARTIE 9*18</t>
  </si>
  <si>
    <t>REGISTRU CONSUM</t>
  </si>
  <si>
    <t>REGISTRU SEROTECA</t>
  </si>
  <si>
    <t>REGISTRU REBUT</t>
  </si>
  <si>
    <t>REGISTRU O</t>
  </si>
  <si>
    <t>CALCULARE SCOR CARMELI</t>
  </si>
  <si>
    <t>SARS COV 2</t>
  </si>
  <si>
    <t>FUNCTII VITALE</t>
  </si>
  <si>
    <t>CENTRALIZAREA MODIFICARILOR DIN PLANUL DE INGRIJIRI</t>
  </si>
  <si>
    <t>SCALA HENDRICH PENTRU EVALUAREA RISCULUI DE CADERE</t>
  </si>
  <si>
    <t>SCALA GUESS PENTRU EVALUAREA DEGLUTITIEI</t>
  </si>
  <si>
    <t>ADMINISTRAREA DOCUMENTELOR</t>
  </si>
  <si>
    <t>SCOR VIZUAL DE EVALUARE A RISCULUI</t>
  </si>
  <si>
    <t>EVALUARE RISC ESCARE SALA NORTON</t>
  </si>
  <si>
    <t>INDICELE BARTHEIAL ACTIVITATILOR ZILNICE</t>
  </si>
  <si>
    <t>SCALA DE AGRESIUNE</t>
  </si>
  <si>
    <t>REGISTRU EVIDENTA COMENZI</t>
  </si>
  <si>
    <t>REGISTRU AOB-RR</t>
  </si>
  <si>
    <t>REGISTRU  REACTIVI</t>
  </si>
  <si>
    <t>CONCEDII MEDICALE</t>
  </si>
  <si>
    <t>PUNGA FARM S2</t>
  </si>
  <si>
    <t>PUNGA FARM. S9</t>
  </si>
  <si>
    <t>RETETE</t>
  </si>
  <si>
    <t>RETETE MEDICALE</t>
  </si>
  <si>
    <t>ACORDUL PACIENTULUI</t>
  </si>
  <si>
    <t>CERTIFICAT IMBALSAMARE</t>
  </si>
  <si>
    <t>REGISTRU PROTOCOL OPERATOR</t>
  </si>
  <si>
    <t>PLICURI FARMACIE 15*24</t>
  </si>
  <si>
    <t>SARE DEDURIZANTA</t>
  </si>
  <si>
    <t>KG</t>
  </si>
  <si>
    <t>ADAPTOR CASCA ECI</t>
  </si>
  <si>
    <t>CASCA EEG CU 20 ELECTROZI INCORPORATI MARIME 50-54</t>
  </si>
  <si>
    <t>ELECTROD DE IMPAMANTARE REUTILIZABIL</t>
  </si>
  <si>
    <t>CABLU ECG/EKG CU 5 NDERIVATII DRAGER/CR 6 63335IC MINDRAY PM-7000,6201</t>
  </si>
  <si>
    <t>CABLU PT  AC CONCENTRIC HUSH 5 POLI DIN. LUNGIME 1,5 M</t>
  </si>
  <si>
    <t>CABLU PT AC DCN LUNGIME 150CM-CONECTOR 5 POLI DIN</t>
  </si>
  <si>
    <t>CABLU EKG 10 FIRE BIONET/EE 100URI CABLU ECG PROT UNIVERSALA BANANA 4MM</t>
  </si>
  <si>
    <t>PLACA MAIN PCB</t>
  </si>
  <si>
    <t>VENTILATOR MOTOR</t>
  </si>
  <si>
    <t>FILTRU AGSS</t>
  </si>
  <si>
    <t>JPO50 FILTRE DIN PTFE REUTILIZABIL</t>
  </si>
  <si>
    <t>GN 130 CABLU 5/2MM BIPOLAR CONEXIUNE INSTRUMENT TIP AESCULAP</t>
  </si>
  <si>
    <t>JG 758B PLACUTE IDENTIFICARE CONTAINER DIN ALUMINIU</t>
  </si>
  <si>
    <t>SET SPO2 COMPATIBIL DRAGER INFINITY</t>
  </si>
  <si>
    <t>luni</t>
  </si>
  <si>
    <t>TOTAL ART. 20.01.09 MATERIALE SI PRESTARI DE SERVICII CU CARACTER FUNCTIONAL</t>
  </si>
  <si>
    <t>ALTE BUNURI SI SERVICII PENTRU INTRETINERE SI FUNCTIONARE</t>
  </si>
  <si>
    <t>Prestari servicii GDPR/serv consultanta si securitatea informatiilor</t>
  </si>
  <si>
    <t>TOTAL ART. 20.01.30 ALTE BUNURI SI SERVICII PENTRU INTRETINERE SI FUNCTIONARE</t>
  </si>
  <si>
    <t>20.02</t>
  </si>
  <si>
    <t>REPARATII CURENTE</t>
  </si>
  <si>
    <t>MUFA11/2</t>
  </si>
  <si>
    <t>PINZA BONFAIER</t>
  </si>
  <si>
    <t>RACORD FLEXIBIL 30CM 1/2</t>
  </si>
  <si>
    <t>VOPSEA</t>
  </si>
  <si>
    <t>TEAVA</t>
  </si>
  <si>
    <t>NIPLU</t>
  </si>
  <si>
    <t>DISC TAIAT METAL</t>
  </si>
  <si>
    <t>MUFA RAPIDA 3/4</t>
  </si>
  <si>
    <t>OLANDEZ SANITARE</t>
  </si>
  <si>
    <t>BALAMA</t>
  </si>
  <si>
    <t>REZERVOR SEMIINALTIME</t>
  </si>
  <si>
    <t>ROBINET CU SFERA SI MANETA</t>
  </si>
  <si>
    <t>COT COMPRESIUNE</t>
  </si>
  <si>
    <t>RACORD DIN ALAMA CROMATA</t>
  </si>
  <si>
    <t>AMORSA ROST 10L</t>
  </si>
  <si>
    <t>CANEPA</t>
  </si>
  <si>
    <t>SPRAY VOPSEA DIVERSE CULORI</t>
  </si>
  <si>
    <t>MUFA DIN PPR ALB PT. IMBINARI TEVI D40MM</t>
  </si>
  <si>
    <t>TEU PE 50*11/2*50</t>
  </si>
  <si>
    <t>CON DE SEMNALIZARE</t>
  </si>
  <si>
    <t>BANDA MASCARE STANDARD 50M*50MM</t>
  </si>
  <si>
    <t>COT 90 DE 20MM PPR ALB</t>
  </si>
  <si>
    <t>RACORD FILET METALIC EXT</t>
  </si>
  <si>
    <t>CAPAC PT VAS WC LAOS PT PERSOANE CU DIZABILITATI</t>
  </si>
  <si>
    <t>RACORD PP PRES 20*1/2FI</t>
  </si>
  <si>
    <t>SARE</t>
  </si>
  <si>
    <t>TEU PPR EGAL 20MM</t>
  </si>
  <si>
    <t>PASTA LIPIT</t>
  </si>
  <si>
    <t>ELECTROZI SUDURA INOX</t>
  </si>
  <si>
    <t>FURTUN C CU RACORD MSZ 15 BAR</t>
  </si>
  <si>
    <t>REZERVA BUTELIE GAZ</t>
  </si>
  <si>
    <t>CHIUVETA INOX</t>
  </si>
  <si>
    <t>RACORD 16*2-1/2</t>
  </si>
  <si>
    <t>STUT FILETAT OTEL</t>
  </si>
  <si>
    <t>FUIOR CANEPA</t>
  </si>
  <si>
    <t>ROBINET TRECERE 2</t>
  </si>
  <si>
    <t>CHEIE PT RADIATOR</t>
  </si>
  <si>
    <t>ROBINET CU RACORD FIX TIP C</t>
  </si>
  <si>
    <t>TRAF PODELE DEXTER</t>
  </si>
  <si>
    <t>REZ TRAF PT DEXTER</t>
  </si>
  <si>
    <t>BUR ABRAZ 100*70</t>
  </si>
  <si>
    <t>GRATAR TRAFALET</t>
  </si>
  <si>
    <t>FOLIE PROT HDPE</t>
  </si>
  <si>
    <t>AERISITOR AGENT TERMIC</t>
  </si>
  <si>
    <t>DOZA DER PT 100*100*50</t>
  </si>
  <si>
    <t>COFR KADERA 4M</t>
  </si>
  <si>
    <t>SET 10 CLEME OICK</t>
  </si>
  <si>
    <t>DIBLU PERC6*40MM</t>
  </si>
  <si>
    <t>SET COLIER</t>
  </si>
  <si>
    <t>SET 7 CAROTE BIMETAL</t>
  </si>
  <si>
    <t>TUB FLEXIBIL  METALIC  14MM</t>
  </si>
  <si>
    <t>PAPUC CUZN</t>
  </si>
  <si>
    <t>DOZA DER PT 150*110*70</t>
  </si>
  <si>
    <t>ARTICOLE SANITARE ROBINETI</t>
  </si>
  <si>
    <t>SET TRAFALET 180MM</t>
  </si>
  <si>
    <t>PUNGA MEDIE HARTIE</t>
  </si>
  <si>
    <t>STICLA  LAMINATA 441</t>
  </si>
  <si>
    <t>PORT PROSOP</t>
  </si>
  <si>
    <t>BATERIE PERETE</t>
  </si>
  <si>
    <t>COLIER</t>
  </si>
  <si>
    <t>COADA TELESCOPICA</t>
  </si>
  <si>
    <t>BIDINEA</t>
  </si>
  <si>
    <t>PENSULA</t>
  </si>
  <si>
    <t>TOTAL ART. 20.02 REPARATII CURENTE</t>
  </si>
  <si>
    <t>Hrana pentru oameni</t>
  </si>
  <si>
    <t>TOTAL ART. 20.03.01 Hrana pentru oameni</t>
  </si>
  <si>
    <t>20.04.01</t>
  </si>
  <si>
    <t>MEDICAMENTE</t>
  </si>
  <si>
    <t>Acord - cadru de furnizare medicamente uz uman divizate pe 28 loturi</t>
  </si>
  <si>
    <t>TOTAL ART. 20.04.01 MEDICAMENTE</t>
  </si>
  <si>
    <t>20.04.02</t>
  </si>
  <si>
    <t>MATERIALE SANITARE</t>
  </si>
  <si>
    <t>ACE RECOLTAT G18</t>
  </si>
  <si>
    <t>ALCOOL SANITAR 1/2</t>
  </si>
  <si>
    <t>SONDE ASPIRATIE CH 14</t>
  </si>
  <si>
    <t>TESTE GLICEMIE</t>
  </si>
  <si>
    <t>URINARE BARBATI</t>
  </si>
  <si>
    <t>ACE SPINALE GALBEN</t>
  </si>
  <si>
    <t>ACE SPINALE ROZ</t>
  </si>
  <si>
    <t>PERIFORMA NR 6</t>
  </si>
  <si>
    <t>ACE CHIRURGICALE G 5020/11</t>
  </si>
  <si>
    <t>ACE CHIRURGICALE PB 5194/6</t>
  </si>
  <si>
    <t>ACE CHIRURGICALE PB 5194/5</t>
  </si>
  <si>
    <t>ROBINET 3 CAI</t>
  </si>
  <si>
    <t>ACE SPINALE NEGRU</t>
  </si>
  <si>
    <t>CATETER VERTEBRAL 5F</t>
  </si>
  <si>
    <t>CLIP ANEVRISM FE700K</t>
  </si>
  <si>
    <t>FIR 1</t>
  </si>
  <si>
    <t>FIR 2</t>
  </si>
  <si>
    <t>FIR 2.0</t>
  </si>
  <si>
    <t>FIR TAIETOR GIGLI</t>
  </si>
  <si>
    <t>CATETER SIMMONS 5F</t>
  </si>
  <si>
    <t>CANULA NAZALA DE OXIGEN</t>
  </si>
  <si>
    <t>CLIP ANEVRISM FE722K</t>
  </si>
  <si>
    <t>CIRCUIT VENTILATIE REUTILIZABIL</t>
  </si>
  <si>
    <t>CATETER VENOS 3 LUMENI</t>
  </si>
  <si>
    <t>MASCA OXIGEN ADULTI</t>
  </si>
  <si>
    <t>AC EMG DCN LUNG.37MM,DIAM 28G</t>
  </si>
  <si>
    <t>AC EMG DISPOZABIL DCN50 DIAM 0,46MM</t>
  </si>
  <si>
    <t>BANDAJ ADEZIV TRANSPORE 2,5CM*9,14M</t>
  </si>
  <si>
    <t>PACH</t>
  </si>
  <si>
    <t>MASCA O2 TIP VENTURI CU NEBULIZATOR</t>
  </si>
  <si>
    <t>BRATARI IDENTIFICARE</t>
  </si>
  <si>
    <t>PLOSCA URINARA FEMEI</t>
  </si>
  <si>
    <t>PLASTURE MATERIAL NETESUT 5 CM</t>
  </si>
  <si>
    <t>BANDA ADEZIVA NETESUT 5CMX10M</t>
  </si>
  <si>
    <t>TESTE GLICEMIE IDIA</t>
  </si>
  <si>
    <t>ACE CHIRURGICALE INOX TIP G</t>
  </si>
  <si>
    <t>TRUSA MICROCHIRURGIE STERILA</t>
  </si>
  <si>
    <t>CLIP FE 722K 6,6MM</t>
  </si>
  <si>
    <t>CLIP FE 700K 3MM</t>
  </si>
  <si>
    <t>APASATOARE LIMBA</t>
  </si>
  <si>
    <t>CASCA PT IGIENIZARE CAPILARA PACIENT CRITIC ATI</t>
  </si>
  <si>
    <t>ALCOOL ETILIC 96% DENATURAT</t>
  </si>
  <si>
    <t>TRUSA MINITRAHEOSTOMIE</t>
  </si>
  <si>
    <t>FIR ACID POLIGLICOLIC USP 2/0</t>
  </si>
  <si>
    <t>FIR</t>
  </si>
  <si>
    <t>FIR ACID POLIGLICOLIC USP3/0</t>
  </si>
  <si>
    <t>FIR ACID POLIGLICOLIC USP 1</t>
  </si>
  <si>
    <t>MASCA OXIGEN CU NEBULIZATOR ADULTI</t>
  </si>
  <si>
    <t>FL</t>
  </si>
  <si>
    <t>PACHET KITURI DE RECOLTARE</t>
  </si>
  <si>
    <t>OMNISET TPE(SET SCHIMB TERAPEUTIC PLASMA TPE)</t>
  </si>
  <si>
    <t>CATETER MOUNT/RACORD FLEXIBIL CU PORT BRONHOSCOP</t>
  </si>
  <si>
    <t>CLIP ANEVRISM FE750K</t>
  </si>
  <si>
    <t>SERINGA INJECTOMAT 200 ML MEDTRON CT ACUTRON</t>
  </si>
  <si>
    <t>TUB CONECTOR Y CU CAMERA PICURARE</t>
  </si>
  <si>
    <t>TUB CONECTOR CT-JOASA PRESIUNE IN I CU SUPAPA</t>
  </si>
  <si>
    <t>FIR PGA 1 L=75CM VIOLET AC ROTUND</t>
  </si>
  <si>
    <t>FIR PGA 2/0 L=75CM VIOLET AC ROTUND</t>
  </si>
  <si>
    <t>FIR PGA 3/0 L=80CM VIOLET AC ROTUND</t>
  </si>
  <si>
    <t>SISTEM ANESTEZIE CU MEMBRANA PERMEABILA</t>
  </si>
  <si>
    <t>ACE CHIRURGICALE PB4</t>
  </si>
  <si>
    <t>DOPURI DE URECHI PERECHI</t>
  </si>
  <si>
    <t>PER</t>
  </si>
  <si>
    <t>CATETER VASE MARI 1 LUMEN</t>
  </si>
  <si>
    <t>APARAT DE RAS GILLETE</t>
  </si>
  <si>
    <t>CREMA DE RAS D AMARIS</t>
  </si>
  <si>
    <t>CALCE SODATA</t>
  </si>
  <si>
    <t>PIPE GUEDEL NR 3</t>
  </si>
  <si>
    <t>CLEME FIXARE CRANIOFIX 11MM</t>
  </si>
  <si>
    <t>CLEME FIXARE CRANIOFIX 16MM</t>
  </si>
  <si>
    <t>ACE SERINGA</t>
  </si>
  <si>
    <t>TRUSA DE SUTURA 30TR/CUT</t>
  </si>
  <si>
    <t>HUSA STERILA MICROSCOP</t>
  </si>
  <si>
    <t>CATETER DIAGNOSTIC CURBURI CEREBRALE 5F</t>
  </si>
  <si>
    <t>KIT INTRODUCATOR 5F</t>
  </si>
  <si>
    <t>TAVITA RENALA</t>
  </si>
  <si>
    <t>ACE CHIRURGICALE G 7F</t>
  </si>
  <si>
    <t>CLIP ANEVRISM FE752K</t>
  </si>
  <si>
    <t>CLIP ANEVRISM FE720K</t>
  </si>
  <si>
    <t>CLIP YASARGIL PERM.9MM FE750K</t>
  </si>
  <si>
    <t>CLIP ANEVRISM FE710K</t>
  </si>
  <si>
    <t>CLIP ANEVRISM FE726K</t>
  </si>
  <si>
    <t>VATA 200G NARCIS S</t>
  </si>
  <si>
    <t>BANDA ADEZIVA 5CMX5</t>
  </si>
  <si>
    <t>FESI 10/15</t>
  </si>
  <si>
    <t>FESI 10/20</t>
  </si>
  <si>
    <t>TIFON</t>
  </si>
  <si>
    <t>COMPRESE STERILE 10/8</t>
  </si>
  <si>
    <t>APA OXIGENATA</t>
  </si>
  <si>
    <t>GLICERINA BORAXATA</t>
  </si>
  <si>
    <t>RIVANOL</t>
  </si>
  <si>
    <t>COMPRESE NESTERILE 5/5 CM</t>
  </si>
  <si>
    <t>PLIC</t>
  </si>
  <si>
    <t>TRUSA TRANSFUZIE SANGE CU AC PLASTIC REZISTENTA LA PRESIUNE</t>
  </si>
  <si>
    <t>PIPE GUEDEL NR.3</t>
  </si>
  <si>
    <t>UNICIRCUIT VENTILATIE CU MEMBRANA PERM LIMB O</t>
  </si>
  <si>
    <t>SONDE TIEMANN CH 10</t>
  </si>
  <si>
    <t>SONDE TIEMANN CH 12</t>
  </si>
  <si>
    <t>MANSETA SET PERFUZIE SUB PRESIUNE 500ML/1000ML</t>
  </si>
  <si>
    <t>SET REANIMARE/RESUSCITARE</t>
  </si>
  <si>
    <t>SISTEM ASPIRATIE IN CIRCUIT INCHIS CU VALVE CH 14</t>
  </si>
  <si>
    <t>MANDREN SONDA REUTILIZABIL</t>
  </si>
  <si>
    <t>CANULE TRAHEOSTOMIE CU BALONAS 8</t>
  </si>
  <si>
    <t>CANULE TRAHEOSTOMIE CU BALONAS 8.5</t>
  </si>
  <si>
    <t>DISPOZITIV TRANSFER</t>
  </si>
  <si>
    <t>CATETER ARTERIAL PT ARTERA RADIALA</t>
  </si>
  <si>
    <t>EXTRA SPIKE PLUS ALBASTRU</t>
  </si>
  <si>
    <t>SISTEM ASPIRATIE VACCUM CU 2 VASE SI SUPORT EURORAIL</t>
  </si>
  <si>
    <t>CANULE NAZALE</t>
  </si>
  <si>
    <t>TRUSA PT ADMINISTRAREA SOLUTIILOR COMPATIBILE CU POMPELE TIP INFUSOMAT</t>
  </si>
  <si>
    <t>PUNGA DE GOLIRE 7L</t>
  </si>
  <si>
    <t>KIT CATETER DIALIZA HIGH FLOW DUBLU LUMEN</t>
  </si>
  <si>
    <t>OMNISET CRRT 1,6(KIT EPURARE EXTRACORPOREALA CO2)</t>
  </si>
  <si>
    <t>SONDE ENDOTRAHEALE FLEXOMETALICE NR.7,5</t>
  </si>
  <si>
    <t>CANULA FLUX INALT RESWELL</t>
  </si>
  <si>
    <t>TRUSA PT APARAT TIP INFUZOMAT</t>
  </si>
  <si>
    <t>SISTEM STOPCOCK PT TERAPIA PERFUZIEI/RAMPA CU 5 ROBINETI SI TUB PRELUNGITOR DE 150M</t>
  </si>
  <si>
    <t>OMISET TPE(SET SCHIMB TERAPEUTIC PLASMA)</t>
  </si>
  <si>
    <t>CIRCUIT COMPACT CU FILTRU</t>
  </si>
  <si>
    <t>CANULE TRAHEOSTOMIE CU BALONAS NR.7</t>
  </si>
  <si>
    <t>CANULE  TRAHEOSTOMIE CU BALONAS NR.7,5</t>
  </si>
  <si>
    <t>SERINGA DE ASPIRATIE CU MENTINERE A PRESIUNII NEGATIVE</t>
  </si>
  <si>
    <t>CONSUMABILE MEDICALE (seringi, perfuzoare, saci cadavre, recipiente intepatoare)</t>
  </si>
  <si>
    <t>Materiale sanitare 6 loturi (lame bisturiu, masca O2, fire sintetice, tavite renale, plasture tip omnifix)</t>
  </si>
  <si>
    <t>TOTAL ART. 20.04.02 MATERIALE SANITARE</t>
  </si>
  <si>
    <t>20.04.03</t>
  </si>
  <si>
    <t>REACTIVI</t>
  </si>
  <si>
    <t>ALCOOL ETILIC ABS</t>
  </si>
  <si>
    <t>ANTI B 10ML</t>
  </si>
  <si>
    <t>KIT</t>
  </si>
  <si>
    <t>ANTI D 10ML</t>
  </si>
  <si>
    <t>FORMOL 38-40%</t>
  </si>
  <si>
    <t>PARAFINA</t>
  </si>
  <si>
    <t>PARAFINA CU CEARA</t>
  </si>
  <si>
    <t>MEDIU DE MONTARE</t>
  </si>
  <si>
    <t>TOLUEN</t>
  </si>
  <si>
    <t>KIT REACTIVI DETERMINARI GAZE IN SANGE, ANALIZOR PRIME</t>
  </si>
  <si>
    <t>INDICATORI BIOLOGICI PT PEROXID DE HIDROGEN</t>
  </si>
  <si>
    <t>KIT COMPATIBIL CU ANALIZORUL PRIME</t>
  </si>
  <si>
    <t>TESTE COMPATIBILE CU ANALIZORUL FA 160 PROCALCITONINA</t>
  </si>
  <si>
    <t>TESTE COMPATIBILE CU ANALIZORUL FA 160-NTPROBNP</t>
  </si>
  <si>
    <t>TESTE PT/INR</t>
  </si>
  <si>
    <t>TEST</t>
  </si>
  <si>
    <t>TEST SARS COV2 RAPID(20BUC/CT)</t>
  </si>
  <si>
    <t>MEDIU DE TRANSPORT VIRAL</t>
  </si>
  <si>
    <t>ALCOOL ETILIC 95-96%</t>
  </si>
  <si>
    <t>COVID-19 ANTIGEN TEST KIT,20 BUC/CUT</t>
  </si>
  <si>
    <t>BIODEC R (DECALCIFIANT PUTERNIC) FL 2.5L</t>
  </si>
  <si>
    <t>CARTUS PT STERILIZARE CU PLASMA</t>
  </si>
  <si>
    <t>ANTI A 10ML</t>
  </si>
  <si>
    <t>TESTE COMPATIBILE CU ANALIZORUL FA 160-PROCALCITONINA</t>
  </si>
  <si>
    <t>TESTE COMPATIBILE CU ANALIZORUL FA 160-TROPONINA</t>
  </si>
  <si>
    <t>TESTE COMPATIBILE CU ANALIZORUL FA 160-NT-PROBNP</t>
  </si>
  <si>
    <t>TESTE COMPATIBILE CU ANALIZORUL FA 160-D-DIMER</t>
  </si>
  <si>
    <t>BUN AZOT UREIC SPOTCHEM EZ</t>
  </si>
  <si>
    <t>CRE CREATININA SPOTCHEM EZ</t>
  </si>
  <si>
    <t>CUVETE PT CENTRIFUGA INTERNA SPOTCHEM EZ</t>
  </si>
  <si>
    <t>PT/INR</t>
  </si>
  <si>
    <t>APTT</t>
  </si>
  <si>
    <t>REACTIVI PT GAZE SANGUINE,ELECTROLITI SI METABILITI COMPATIBILI CU ANALIZORUL PRIME</t>
  </si>
  <si>
    <t>KIT REACTIVI COMPATIBILI CU ANALIZORUL DE HEMATOLOGIE MYTHIC</t>
  </si>
  <si>
    <t>KIT REACTIVI DETERMINARI GAZE IN SANGE</t>
  </si>
  <si>
    <t>KIT REACTIVI COMPATIBIL CU ANALIZORUL NOVA PRIME</t>
  </si>
  <si>
    <t>TESTE COMPATIBILE CU ANALIZORUL FA-160-CK-MB</t>
  </si>
  <si>
    <t>VARFURI ALBASTRE PT PIPETARE</t>
  </si>
  <si>
    <t>ALP</t>
  </si>
  <si>
    <t>KIT GAZE COMPATIBIL CU ANALIZORUL PRIME</t>
  </si>
  <si>
    <t>GPT-TRANSAMINAZA GLUTAMPIRUVICA</t>
  </si>
  <si>
    <t>GOT-TRANSAMINAZA GLUTAMOXALACETICA</t>
  </si>
  <si>
    <t>GGT</t>
  </si>
  <si>
    <t>T-BIL</t>
  </si>
  <si>
    <t>TOTAL ART. 20.04.03 REACTIVI</t>
  </si>
  <si>
    <t>20.04.04</t>
  </si>
  <si>
    <t>DEZINFECTANTI</t>
  </si>
  <si>
    <t>COVORASE ANTIMICROBIENE</t>
  </si>
  <si>
    <t>MANISOFT</t>
  </si>
  <si>
    <t>BICLOSOL</t>
  </si>
  <si>
    <t>PIRETROID P</t>
  </si>
  <si>
    <t>IODOMED 10%</t>
  </si>
  <si>
    <t>CARTUS PEROXID DE HIDROGEN 59%</t>
  </si>
  <si>
    <t>ANIOSPRAY QUICK</t>
  </si>
  <si>
    <t>OCTENISAN WASCHLOTION 0.500L</t>
  </si>
  <si>
    <t>DEZINFECTANT AEROMICROFLORA- STERISOL</t>
  </si>
  <si>
    <t>DEZINFECTANT AEROMICROFLORA</t>
  </si>
  <si>
    <t>STERISOL-DEZINFECTANT DE NIVEL INALT GATA DE UTILIZAT-AEROMICROFLORA SI SUPRAF</t>
  </si>
  <si>
    <t>DEZINFECTANT ENIZAMTIC DE NIVEL MEDIU INSTRUM SI DISP MEDICALE-ANIOSYME XL3</t>
  </si>
  <si>
    <t>DEZINFECTANT CONCENTRAT  DE NIVEL ÎNALT PENTRU SUPRAFETE ANIOS OXY FLOOR 1 KG</t>
  </si>
  <si>
    <t>DEZINFECTANT PENTRU DEZ IGIENICA A MAINILOR PRIN FRECARE- ANIOSGEL 800</t>
  </si>
  <si>
    <t>ANTISEPTIC PE BAZA DE CLORHEXIDINE 4% PENTRU DEZINF CHIR A MAINILOR PRIN SPALARE-DERMANIOS</t>
  </si>
  <si>
    <t>SOLICLOR - TABLETE CLORIGENE</t>
  </si>
  <si>
    <t>SURFANIOS</t>
  </si>
  <si>
    <t>ASEPTANIOS AD 2L</t>
  </si>
  <si>
    <t>ANIOSYME XL 3 - 5L</t>
  </si>
  <si>
    <t>DEZINFECTANT NIVEL INALT PT INSTRUMENTAR</t>
  </si>
  <si>
    <t>ANIOS OXY FLOOR</t>
  </si>
  <si>
    <t>DERMANIOS SCRUB CLORHEXIDINE 4% 1L</t>
  </si>
  <si>
    <t>ANIOSYME XL3-L</t>
  </si>
  <si>
    <t>ANIOSGEL 800 1 L</t>
  </si>
  <si>
    <t>FLUO-ADD BOTTLE INT</t>
  </si>
  <si>
    <t>KLINTENSIV PVP IODINE</t>
  </si>
  <si>
    <t>SURFANIOS PREMIUM 5 L</t>
  </si>
  <si>
    <t>SURFANIOS PREMIUM 1 L</t>
  </si>
  <si>
    <t>DESOGEN AERO TIP 2</t>
  </si>
  <si>
    <t>DESOGEN AERO TIP 1</t>
  </si>
  <si>
    <t>DESOGEN AERO TIP 5</t>
  </si>
  <si>
    <t>INDICATOR BIOLOGIC STEAROTERMOPHILIUS FIOLA</t>
  </si>
  <si>
    <t>KLINODERM 1000 ML</t>
  </si>
  <si>
    <t>DAVERA SOAP SAPUN DEZINFECTANT 1000 ML</t>
  </si>
  <si>
    <t>KLINTENSIV CHDG SOAP 1000 ML</t>
  </si>
  <si>
    <t>PRODUS ANTISEPTIC PT DECOLONIZAREA PIELII</t>
  </si>
  <si>
    <t>DEZINFECTANT DETERGENT VIRKON</t>
  </si>
  <si>
    <t>TOTAL ART. 20.04.04 DEZINFECTANTI</t>
  </si>
  <si>
    <t>UNIFORME SI ECHIPAMENT</t>
  </si>
  <si>
    <t>TOTAL ART. 20.05.01 UNIFORME SI ECHIPAMENT</t>
  </si>
  <si>
    <t>LENJERIE SI ACCESORII DE PAT</t>
  </si>
  <si>
    <t>TOTAL ART. 20.05.03 LENJERIE SI ACCESORII DE PAT</t>
  </si>
  <si>
    <t>ALTE OBIECTE DE INVENTAR</t>
  </si>
  <si>
    <t>TOTAL ART. 20.05.30 ALTE OBIECTE DE INVENTAR</t>
  </si>
  <si>
    <t>DEPLASARI INTERNE, DETASARI, TRANSFERARI</t>
  </si>
  <si>
    <t>TOTAL ART. 20.06.01 DEPLASARI INTERNE, DETASARI, TRANSFERARI</t>
  </si>
  <si>
    <t>20.09</t>
  </si>
  <si>
    <t>MATERIALE DE LABORATOR</t>
  </si>
  <si>
    <t>BANDA INDICATOR</t>
  </si>
  <si>
    <t>BANDA ABUR 19*50</t>
  </si>
  <si>
    <t>HIRTIE CARD DELTA PLUS</t>
  </si>
  <si>
    <t>INDICATOR CHIMIC PT. ABUR 134 GRADE</t>
  </si>
  <si>
    <t>GEL EKG</t>
  </si>
  <si>
    <t>TESTE BOWIE DICK - INDOCATOR STERILIZARE ABUR</t>
  </si>
  <si>
    <t>LAMELE 24*50 MM</t>
  </si>
  <si>
    <t>LAME MICROTOM DURA EDGE  PROFIL INGUST (TEFLON)</t>
  </si>
  <si>
    <t>HIRTIE EKG</t>
  </si>
  <si>
    <t>ROLE STERILIZARE CU VOLUM 400*80*100MM</t>
  </si>
  <si>
    <t>HIRTIE MONITOR</t>
  </si>
  <si>
    <t>ROLA PUNGA STERILIZARE PLATA 150MM*200MM</t>
  </si>
  <si>
    <t>ROLA PUNGA STERILIZARE PLATA 250MM*200M</t>
  </si>
  <si>
    <t>ROLA PUNGA STERILIZARE PLATA 100MM*200MM</t>
  </si>
  <si>
    <t>INDICATOR CHIMIC VH202 PT PLASMA</t>
  </si>
  <si>
    <t>SERAFOL ABO+D CARDURI DUBLE</t>
  </si>
  <si>
    <t>SERAFOL ABO +D OMOGENIZATOAREPG100BUC</t>
  </si>
  <si>
    <t>SERAFOL ABO+D FOLII PROTECTOARE PG2*50</t>
  </si>
  <si>
    <t>HIRTIE TERMICA PT STERILIZARE</t>
  </si>
  <si>
    <t>FILTRE DE UF DREPTUNGHIULARE DIM 118*235MM</t>
  </si>
  <si>
    <t>GEL CONDUCTIV NON-SALIN</t>
  </si>
  <si>
    <t>ROLA STERILIZARE PLATA HIRTIE - FILM BOM 250MM*200M</t>
  </si>
  <si>
    <t>ROLA STERILIZARE CU VOLUM 250*100</t>
  </si>
  <si>
    <t>ROLE STERILIZARE CU PLIU 300*100MM</t>
  </si>
  <si>
    <t>ELECTROD PT EEG</t>
  </si>
  <si>
    <t>HARTIE EKG CARDIO M PLUS</t>
  </si>
  <si>
    <t>HIRTIE EKG CARDIO M PLUS</t>
  </si>
  <si>
    <t>ROLE STERILIZARE PLATE 400MM*200M</t>
  </si>
  <si>
    <t>FILTRU  CASOLETE</t>
  </si>
  <si>
    <t>LAME  MICROTOM</t>
  </si>
  <si>
    <t>SIGILIU UNIVERSAL</t>
  </si>
  <si>
    <t>ROLA STERILIZARE CU PLIU 150MM*40MM</t>
  </si>
  <si>
    <t>ETICHETE CONTAINER CU INDICATOR  ABUR</t>
  </si>
  <si>
    <t>ESTERIO PACHET REST BOWIE DICK</t>
  </si>
  <si>
    <t>LAME NESLEFUITE</t>
  </si>
  <si>
    <t>BENZI PT TESTARE DEZINFECTANT</t>
  </si>
  <si>
    <t>HIRTIE EEG CARBON  BIOSET</t>
  </si>
  <si>
    <t>KIT TESTARE HELIX</t>
  </si>
  <si>
    <t>INDICATOR STERILIZARE BOWIE DICK</t>
  </si>
  <si>
    <t>ETICHETE HIRTIE</t>
  </si>
  <si>
    <t>ROLA HIRTIE TERMICA</t>
  </si>
  <si>
    <t>ESTERIO ETICHETE CONTAINER AUTOADEZIVE</t>
  </si>
  <si>
    <t>PROTECTIE INSTRUMENTAR</t>
  </si>
  <si>
    <t>SERAFOL ABO D 100 FOLII SI 100 OMOGENIZATOARE</t>
  </si>
  <si>
    <t>ROLA STERILIZARE PLATA 75-200M</t>
  </si>
  <si>
    <t>ROLE STERILIZARE PLIU 400MM*100M</t>
  </si>
  <si>
    <t>PROTECTIE  INSTRUMENTAR</t>
  </si>
  <si>
    <t>PIPETA GRADATA 1 ML</t>
  </si>
  <si>
    <t>ETICHETE DUBLU ADEZIVE TRASABILITATE 29*28 CU INDICATOR STERILIZARE ABUR</t>
  </si>
  <si>
    <t>HIRTIE EKG DELTA PLUS</t>
  </si>
  <si>
    <t>TOTAL ART. 20.09 MATERIALE DE LABORATOR</t>
  </si>
  <si>
    <t>20.30.03</t>
  </si>
  <si>
    <t>PRIME DE ASIGURARE NON-VIATA</t>
  </si>
  <si>
    <t>TOTAL ART. 20.30.03 PRIME DE ASIGURARE NON-VIATA</t>
  </si>
  <si>
    <t>20.30.04</t>
  </si>
  <si>
    <t>CHIRII</t>
  </si>
  <si>
    <t>TOTAL ART. 20.30.04 CHIRII</t>
  </si>
  <si>
    <t>20.13</t>
  </si>
  <si>
    <t>TOTAL ART. 20.13 PREGATIRE PROFESIONALA</t>
  </si>
  <si>
    <t>20.14</t>
  </si>
  <si>
    <t>PROTECTIA MUNCII</t>
  </si>
  <si>
    <t>TOTAL ART. 20.14 PROTECTIA MUNCII</t>
  </si>
  <si>
    <t>71.01.30</t>
  </si>
  <si>
    <t xml:space="preserve">ALTE ACTIVE FIXE </t>
  </si>
  <si>
    <t xml:space="preserve">TOTAL ART. 71.01.30 ALTE ACTIVE FIXE </t>
  </si>
  <si>
    <t>71.01.01</t>
  </si>
  <si>
    <t xml:space="preserve">Mijloace fixe </t>
  </si>
  <si>
    <t xml:space="preserve">TOTAL ART. 71.01.01 Mijloace fixe </t>
  </si>
  <si>
    <t>71.01.02</t>
  </si>
  <si>
    <t>Masini si echipamente medicale</t>
  </si>
  <si>
    <t>ECHIPAMENTE MEDICALE (CT, Sistem EEG, Sistem EMG 4 canale, echipamente prosectura)</t>
  </si>
  <si>
    <t>TOTAL ART. 70.01.02 Masini si echipamente medicale</t>
  </si>
  <si>
    <t>La care se adauga:</t>
  </si>
  <si>
    <t>Total cheltuieli de capital:</t>
  </si>
  <si>
    <t>31680000-6 - Articole si accesorii electrice (Rev.2)</t>
  </si>
  <si>
    <t>Servicii de certificare a semnaturii electronice</t>
  </si>
  <si>
    <t xml:space="preserve">Prestari servicii GDPR/serv consultanta si securitatea informatiilor </t>
  </si>
  <si>
    <t>Medicamente uz uman divizate pe 28 loturi</t>
  </si>
  <si>
    <t>Materiale sanitare 3 loturi (clisme, echip paciebt critic, pungi urina)</t>
  </si>
  <si>
    <t>33198200-6 - Saculete sau plicuri din hartie pentru sterilizare (Rev.2)</t>
  </si>
  <si>
    <t>22993200-9 - Hartie sau carton termosensibile (Rev.2)</t>
  </si>
  <si>
    <t>33793000-5 - Sticlarie pentru laborator (Rev.2)</t>
  </si>
  <si>
    <t>GHID HIDROFIL 0.035</t>
  </si>
  <si>
    <t xml:space="preserve">SONDE ALIMENTATIE </t>
  </si>
  <si>
    <t>SONDE ENDOTRAHEALE</t>
  </si>
  <si>
    <t>SONDE GASTRICE</t>
  </si>
  <si>
    <t xml:space="preserve">SONDE FOLEY </t>
  </si>
  <si>
    <t xml:space="preserve"> 33162000-3 - Dispozitive si instrumente pentru blocul operator (Rev.2)</t>
  </si>
  <si>
    <t>33162000-3 - Dispozitive si instrumente pentru blocul operator (Rev.2)</t>
  </si>
  <si>
    <t>33141310-6 Seringi (Rev.2)</t>
  </si>
  <si>
    <t>HARTIE CARD DELTA PLUS</t>
  </si>
  <si>
    <t>20.30.30</t>
  </si>
  <si>
    <t>ALTE CHELTUIELI</t>
  </si>
  <si>
    <t>TOTAL ART. 20.30.30 ALTE CHELTUIELI</t>
  </si>
  <si>
    <t>Programul Anual al Achizițiilor Publice (PAAP) pentru anul 2024 initial</t>
  </si>
  <si>
    <t>Anexa la Programul Anual al Achizițiilor Publice pentru anul 2024 (Achiziții directe) initial</t>
  </si>
  <si>
    <t>Total cheltuieli de capital fara TVA</t>
  </si>
  <si>
    <t>DENUMIRE ARTICOL BUGETAR</t>
  </si>
  <si>
    <t>TOTAL FARA TVA</t>
  </si>
  <si>
    <t>TOTAL CU TVA</t>
  </si>
  <si>
    <t>CENTRALIZATOR 2024</t>
  </si>
  <si>
    <t>TOTAL 70.01.02 Masini si echipamente medicale cu 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</si>
</sst>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000"/>
    <numFmt numFmtId="165" formatCode="[$-409]d\-mmm\-yy;@"/>
    <numFmt numFmtId="166" formatCode="#,##0.00\ [$RON]"/>
    <numFmt numFmtId="167" formatCode="[$$-409]#,##0.00"/>
    <numFmt numFmtId="168" formatCode="[$-409]mmmm\-yy;@"/>
    <numFmt numFmtId="169" formatCode="[$RON]\ #,##0.00"/>
    <numFmt numFmtId="170" formatCode="d/m/yyyy;@"/>
    <numFmt numFmtId="171" formatCode="[$RON]\ #,##0.00_);[Red]\([$RON]\ #,##0.00\)"/>
    <numFmt numFmtId="172" formatCode="[$RON]\ #,##0.00_);\([$RON]\ #,##0.00\)"/>
    <numFmt numFmtId="173" formatCode="#,##0.00\ &quot;lei&quot;"/>
    <numFmt numFmtId="174" formatCode="dd/mm/yy;@"/>
  </numFmts>
  <fonts count="41" x14ac:knownFonts="1">
    <font>
      <sz val="11"/>
      <color theme="1"/>
      <name val="Calibri"/>
      <family val="2"/>
      <scheme val="minor"/>
    </font>
    <font>
      <b/>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u/>
      <sz val="11"/>
      <color theme="10"/>
      <name val="Calibri"/>
      <family val="2"/>
      <charset val="238"/>
      <scheme val="minor"/>
    </font>
    <font>
      <b/>
      <sz val="10"/>
      <color rgb="FF000000"/>
      <name val="Calibri"/>
      <family val="2"/>
      <charset val="238"/>
      <scheme val="minor"/>
    </font>
    <font>
      <sz val="10"/>
      <color rgb="FF000000"/>
      <name val="Calibri"/>
      <family val="2"/>
      <charset val="238"/>
      <scheme val="minor"/>
    </font>
    <font>
      <b/>
      <i/>
      <sz val="11"/>
      <color theme="1"/>
      <name val="Calibri"/>
      <family val="2"/>
      <charset val="238"/>
      <scheme val="minor"/>
    </font>
    <font>
      <i/>
      <sz val="11"/>
      <color theme="1"/>
      <name val="Calibri"/>
      <family val="2"/>
      <charset val="238"/>
      <scheme val="minor"/>
    </font>
    <font>
      <i/>
      <sz val="10"/>
      <name val="Calibri"/>
      <family val="2"/>
      <charset val="238"/>
      <scheme val="minor"/>
    </font>
    <font>
      <i/>
      <sz val="8"/>
      <color rgb="FF000000"/>
      <name val="Calibri"/>
      <family val="2"/>
      <charset val="238"/>
      <scheme val="minor"/>
    </font>
    <font>
      <b/>
      <sz val="12"/>
      <color theme="1"/>
      <name val="Calibri"/>
      <family val="2"/>
      <charset val="238"/>
      <scheme val="minor"/>
    </font>
    <font>
      <b/>
      <sz val="11"/>
      <color theme="1"/>
      <name val="Calibri"/>
      <family val="2"/>
      <charset val="238"/>
    </font>
    <font>
      <b/>
      <sz val="9"/>
      <color rgb="FF000000"/>
      <name val="Calibri"/>
      <family val="2"/>
      <charset val="238"/>
      <scheme val="minor"/>
    </font>
    <font>
      <sz val="10"/>
      <color theme="1"/>
      <name val="Calibri"/>
      <family val="2"/>
      <scheme val="minor"/>
    </font>
    <font>
      <sz val="10"/>
      <name val="Arial"/>
      <family val="2"/>
    </font>
    <font>
      <b/>
      <sz val="9"/>
      <color theme="1"/>
      <name val="Calibri"/>
      <family val="2"/>
      <scheme val="minor"/>
    </font>
    <font>
      <sz val="9"/>
      <color theme="1"/>
      <name val="Calibri"/>
      <family val="2"/>
      <scheme val="minor"/>
    </font>
    <font>
      <sz val="9"/>
      <color indexed="8"/>
      <name val="Calibri"/>
      <family val="2"/>
      <scheme val="minor"/>
    </font>
    <font>
      <sz val="9"/>
      <name val="Calibri"/>
      <family val="2"/>
      <scheme val="minor"/>
    </font>
    <font>
      <sz val="9"/>
      <color rgb="FF000000"/>
      <name val="Calibri"/>
      <family val="2"/>
      <scheme val="minor"/>
    </font>
    <font>
      <i/>
      <sz val="9"/>
      <color theme="1"/>
      <name val="Calibri"/>
      <family val="2"/>
      <scheme val="minor"/>
    </font>
    <font>
      <b/>
      <i/>
      <sz val="9"/>
      <color theme="1"/>
      <name val="Calibri"/>
      <family val="2"/>
      <scheme val="minor"/>
    </font>
    <font>
      <b/>
      <i/>
      <u/>
      <sz val="12"/>
      <color theme="1"/>
      <name val="Calibri"/>
      <family val="2"/>
      <scheme val="minor"/>
    </font>
    <font>
      <b/>
      <sz val="12"/>
      <color theme="1"/>
      <name val="Calibri"/>
      <family val="2"/>
      <scheme val="minor"/>
    </font>
    <font>
      <sz val="12"/>
      <color theme="1"/>
      <name val="Calibri"/>
      <family val="2"/>
      <scheme val="minor"/>
    </font>
    <font>
      <sz val="10"/>
      <name val="Calibri"/>
      <family val="2"/>
    </font>
    <font>
      <i/>
      <sz val="10"/>
      <name val="Calibri"/>
      <family val="2"/>
    </font>
    <font>
      <b/>
      <sz val="11"/>
      <color theme="1"/>
      <name val="Calibri"/>
      <family val="2"/>
      <scheme val="minor"/>
    </font>
    <font>
      <b/>
      <i/>
      <u/>
      <sz val="11"/>
      <color theme="1"/>
      <name val="Calibri"/>
      <family val="2"/>
      <scheme val="minor"/>
    </font>
    <font>
      <b/>
      <sz val="9"/>
      <name val="Calibri"/>
      <family val="2"/>
      <scheme val="minor"/>
    </font>
    <font>
      <i/>
      <sz val="9"/>
      <name val="Calibri"/>
      <family val="2"/>
      <scheme val="minor"/>
    </font>
    <font>
      <sz val="11"/>
      <name val="Calibri"/>
      <family val="2"/>
      <scheme val="minor"/>
    </font>
    <font>
      <b/>
      <sz val="10"/>
      <name val="Arial"/>
      <family val="2"/>
    </font>
    <font>
      <sz val="8"/>
      <name val="Calibri"/>
      <family val="2"/>
      <scheme val="minor"/>
    </font>
    <font>
      <b/>
      <sz val="8"/>
      <name val="Calibri"/>
      <family val="2"/>
      <scheme val="minor"/>
    </font>
    <font>
      <sz val="8"/>
      <color theme="1"/>
      <name val="Calibri"/>
      <family val="2"/>
      <scheme val="minor"/>
    </font>
    <font>
      <i/>
      <sz val="8"/>
      <color theme="1"/>
      <name val="Calibri"/>
      <family val="2"/>
      <scheme val="minor"/>
    </font>
    <font>
      <i/>
      <sz val="8"/>
      <name val="Calibri"/>
      <family val="2"/>
      <scheme val="minor"/>
    </font>
    <font>
      <b/>
      <sz val="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5" fillId="0" borderId="0" applyNumberFormat="0" applyFill="0" applyBorder="0" applyAlignment="0" applyProtection="0"/>
    <xf numFmtId="172" fontId="20" fillId="0" borderId="1"/>
  </cellStyleXfs>
  <cellXfs count="209">
    <xf numFmtId="0" fontId="0" fillId="0" borderId="0" xfId="0"/>
    <xf numFmtId="0" fontId="3" fillId="0" borderId="0" xfId="1" applyFont="1"/>
    <xf numFmtId="0" fontId="4" fillId="0" borderId="0" xfId="1" applyFont="1"/>
    <xf numFmtId="164" fontId="0" fillId="0" borderId="0" xfId="0" applyNumberFormat="1"/>
    <xf numFmtId="0" fontId="5" fillId="0" borderId="0" xfId="2"/>
    <xf numFmtId="0" fontId="5" fillId="0" borderId="0" xfId="2" applyAlignment="1" applyProtection="1"/>
    <xf numFmtId="0" fontId="5" fillId="0" borderId="0" xfId="2" quotePrefix="1"/>
    <xf numFmtId="0" fontId="6" fillId="0" borderId="1" xfId="0" applyFont="1" applyBorder="1" applyAlignment="1">
      <alignment horizontal="center" vertical="center" wrapText="1"/>
    </xf>
    <xf numFmtId="4" fontId="0" fillId="0" borderId="0" xfId="0" applyNumberFormat="1"/>
    <xf numFmtId="0" fontId="7" fillId="0" borderId="1" xfId="0" applyFont="1" applyBorder="1" applyAlignment="1">
      <alignment horizontal="center" vertical="center" wrapText="1"/>
    </xf>
    <xf numFmtId="165"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4" fontId="0" fillId="0" borderId="1" xfId="0" applyNumberFormat="1" applyBorder="1"/>
    <xf numFmtId="165"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4" fillId="0" borderId="0" xfId="1" applyFont="1" applyAlignment="1">
      <alignment wrapText="1"/>
    </xf>
    <xf numFmtId="0" fontId="0" fillId="0" borderId="0" xfId="0" applyAlignment="1">
      <alignment wrapText="1"/>
    </xf>
    <xf numFmtId="0" fontId="0" fillId="0" borderId="0" xfId="0" applyAlignment="1">
      <alignment horizontal="center" vertical="center"/>
    </xf>
    <xf numFmtId="0" fontId="11" fillId="4" borderId="1" xfId="0" applyFont="1" applyFill="1" applyBorder="1" applyAlignment="1">
      <alignment horizontal="center" vertical="center" wrapText="1"/>
    </xf>
    <xf numFmtId="0" fontId="1" fillId="0" borderId="0" xfId="0" applyFont="1" applyAlignment="1">
      <alignment vertical="center"/>
    </xf>
    <xf numFmtId="0" fontId="12" fillId="0" borderId="0" xfId="0" applyFont="1" applyAlignment="1">
      <alignment vertical="center"/>
    </xf>
    <xf numFmtId="0" fontId="13" fillId="0" borderId="1" xfId="0" applyFont="1" applyBorder="1" applyAlignment="1">
      <alignment vertical="center" wrapText="1"/>
    </xf>
    <xf numFmtId="165" fontId="11" fillId="4"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1" fillId="4" borderId="10" xfId="0" applyFont="1" applyFill="1" applyBorder="1" applyAlignment="1">
      <alignment horizontal="center" vertical="center" wrapText="1"/>
    </xf>
    <xf numFmtId="0" fontId="0" fillId="0" borderId="1" xfId="0" applyBorder="1"/>
    <xf numFmtId="164" fontId="0" fillId="0" borderId="1" xfId="0" applyNumberFormat="1" applyBorder="1"/>
    <xf numFmtId="0" fontId="15" fillId="0" borderId="0" xfId="0" applyFont="1"/>
    <xf numFmtId="0" fontId="15" fillId="0" borderId="1" xfId="0" applyFont="1" applyBorder="1" applyAlignment="1">
      <alignment vertical="center" wrapText="1"/>
    </xf>
    <xf numFmtId="0" fontId="16" fillId="0" borderId="0" xfId="0" applyFont="1" applyAlignment="1">
      <alignment horizontal="center" vertical="center"/>
    </xf>
    <xf numFmtId="0" fontId="16" fillId="0" borderId="0" xfId="0" applyFont="1" applyAlignment="1">
      <alignment horizontal="center"/>
    </xf>
    <xf numFmtId="0" fontId="16" fillId="0" borderId="0" xfId="0" applyFont="1"/>
    <xf numFmtId="0" fontId="16" fillId="0" borderId="0" xfId="0" applyFont="1" applyAlignment="1">
      <alignment vertical="center" wrapText="1"/>
    </xf>
    <xf numFmtId="0" fontId="16" fillId="0" borderId="0" xfId="0" applyFont="1" applyAlignment="1" applyProtection="1">
      <alignment horizontal="center" vertical="center" wrapText="1"/>
      <protection locked="0"/>
    </xf>
    <xf numFmtId="0" fontId="16" fillId="0" borderId="0" xfId="0" applyFont="1" applyAlignment="1">
      <alignment vertical="center"/>
    </xf>
    <xf numFmtId="0" fontId="0" fillId="0" borderId="0" xfId="0" applyAlignment="1">
      <alignment horizontal="center" vertical="center" wrapText="1"/>
    </xf>
    <xf numFmtId="4" fontId="0" fillId="0" borderId="0" xfId="0" applyNumberFormat="1" applyAlignment="1">
      <alignment vertical="center" wrapText="1"/>
    </xf>
    <xf numFmtId="0" fontId="0" fillId="0" borderId="0" xfId="0" applyAlignment="1">
      <alignment vertical="center" wrapText="1"/>
    </xf>
    <xf numFmtId="170" fontId="0" fillId="0" borderId="0" xfId="0" applyNumberFormat="1" applyAlignment="1">
      <alignment vertical="center" wrapText="1"/>
    </xf>
    <xf numFmtId="0" fontId="0" fillId="0" borderId="0" xfId="0" applyAlignment="1">
      <alignment vertical="center"/>
    </xf>
    <xf numFmtId="4" fontId="15" fillId="0" borderId="1" xfId="0" applyNumberFormat="1" applyFont="1" applyBorder="1" applyAlignment="1">
      <alignment vertical="center"/>
    </xf>
    <xf numFmtId="164" fontId="15" fillId="0" borderId="1" xfId="0" applyNumberFormat="1" applyFont="1" applyBorder="1" applyAlignment="1">
      <alignment vertical="center"/>
    </xf>
    <xf numFmtId="4" fontId="15" fillId="0" borderId="1" xfId="0" applyNumberFormat="1" applyFont="1" applyBorder="1" applyAlignment="1">
      <alignment vertical="center" wrapText="1"/>
    </xf>
    <xf numFmtId="169" fontId="0" fillId="0" borderId="0" xfId="0" applyNumberFormat="1"/>
    <xf numFmtId="17" fontId="7" fillId="0" borderId="1" xfId="0" applyNumberFormat="1" applyFont="1" applyBorder="1" applyAlignment="1">
      <alignment horizontal="center" vertical="center" wrapText="1"/>
    </xf>
    <xf numFmtId="17" fontId="15" fillId="0" borderId="1" xfId="0" applyNumberFormat="1" applyFont="1" applyBorder="1" applyAlignment="1">
      <alignment vertical="center" wrapText="1"/>
    </xf>
    <xf numFmtId="0" fontId="17" fillId="2" borderId="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166" fontId="18" fillId="0" borderId="1" xfId="0" applyNumberFormat="1" applyFont="1" applyBorder="1" applyAlignment="1">
      <alignment horizontal="center" vertical="center" wrapText="1"/>
    </xf>
    <xf numFmtId="167" fontId="18" fillId="0" borderId="1" xfId="0" applyNumberFormat="1" applyFont="1" applyBorder="1" applyAlignment="1">
      <alignment horizontal="center" vertical="center" wrapText="1"/>
    </xf>
    <xf numFmtId="168" fontId="18" fillId="0" borderId="1" xfId="0" applyNumberFormat="1" applyFont="1" applyBorder="1" applyAlignment="1">
      <alignment horizontal="center" vertical="center"/>
    </xf>
    <xf numFmtId="168" fontId="18" fillId="0" borderId="1" xfId="0" applyNumberFormat="1" applyFont="1" applyBorder="1" applyAlignment="1">
      <alignment horizontal="center" vertical="center" wrapText="1"/>
    </xf>
    <xf numFmtId="166" fontId="17"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20" fillId="0" borderId="1" xfId="0" applyFont="1" applyBorder="1" applyAlignment="1">
      <alignment vertical="center" wrapText="1"/>
    </xf>
    <xf numFmtId="0" fontId="21" fillId="0" borderId="1" xfId="0" applyFont="1" applyBorder="1" applyAlignment="1">
      <alignment vertical="center" wrapText="1"/>
    </xf>
    <xf numFmtId="0" fontId="20" fillId="0" borderId="1" xfId="0" applyFont="1" applyBorder="1" applyAlignment="1">
      <alignment horizontal="left" vertical="center" wrapText="1"/>
    </xf>
    <xf numFmtId="0" fontId="18" fillId="0" borderId="1" xfId="0" applyFont="1" applyBorder="1" applyAlignment="1">
      <alignment wrapText="1"/>
    </xf>
    <xf numFmtId="0" fontId="17" fillId="0" borderId="14" xfId="0" applyFont="1" applyBorder="1" applyAlignment="1">
      <alignment horizontal="center" vertical="center" wrapText="1"/>
    </xf>
    <xf numFmtId="0" fontId="20" fillId="0" borderId="18" xfId="0" applyFont="1" applyBorder="1" applyAlignment="1">
      <alignment vertical="center" wrapText="1"/>
    </xf>
    <xf numFmtId="166" fontId="17" fillId="0" borderId="1" xfId="0" applyNumberFormat="1" applyFont="1" applyBorder="1"/>
    <xf numFmtId="0" fontId="18" fillId="0" borderId="1" xfId="0" applyFont="1" applyBorder="1" applyAlignment="1">
      <alignment vertical="center"/>
    </xf>
    <xf numFmtId="169" fontId="18" fillId="0" borderId="1" xfId="0" applyNumberFormat="1" applyFont="1" applyBorder="1" applyAlignment="1">
      <alignment horizontal="center" vertical="center"/>
    </xf>
    <xf numFmtId="0" fontId="18" fillId="0" borderId="0" xfId="0" applyFont="1" applyAlignment="1">
      <alignment vertical="center" wrapText="1"/>
    </xf>
    <xf numFmtId="0" fontId="18" fillId="0" borderId="0" xfId="0" applyFont="1" applyAlignment="1">
      <alignment wrapText="1"/>
    </xf>
    <xf numFmtId="0" fontId="20" fillId="0" borderId="0" xfId="0" applyFont="1" applyAlignment="1">
      <alignment horizontal="center" vertical="center"/>
    </xf>
    <xf numFmtId="0" fontId="18" fillId="0" borderId="0" xfId="0" applyFont="1" applyAlignment="1">
      <alignment horizontal="center" vertical="center" wrapText="1"/>
    </xf>
    <xf numFmtId="4" fontId="18" fillId="0" borderId="0" xfId="0" applyNumberFormat="1" applyFont="1" applyAlignment="1">
      <alignment vertical="center" wrapText="1"/>
    </xf>
    <xf numFmtId="170" fontId="18" fillId="0" borderId="0" xfId="0" applyNumberFormat="1" applyFont="1" applyAlignment="1">
      <alignment vertical="center" wrapText="1"/>
    </xf>
    <xf numFmtId="0" fontId="20" fillId="0" borderId="0" xfId="0" applyFont="1" applyAlignment="1">
      <alignment vertical="center"/>
    </xf>
    <xf numFmtId="0" fontId="20" fillId="0" borderId="0" xfId="0" applyFont="1" applyAlignment="1">
      <alignment vertical="center" wrapText="1"/>
    </xf>
    <xf numFmtId="0" fontId="17" fillId="2" borderId="1" xfId="0" applyFont="1" applyFill="1" applyBorder="1" applyAlignment="1">
      <alignment horizontal="center" vertical="center"/>
    </xf>
    <xf numFmtId="0" fontId="22" fillId="0" borderId="1" xfId="0" applyFont="1" applyBorder="1" applyAlignment="1">
      <alignment horizontal="center" vertical="center" wrapText="1"/>
    </xf>
    <xf numFmtId="166" fontId="22" fillId="0" borderId="1" xfId="0" applyNumberFormat="1" applyFont="1" applyBorder="1" applyAlignment="1">
      <alignment horizontal="center" vertical="center" wrapText="1"/>
    </xf>
    <xf numFmtId="167" fontId="22" fillId="0" borderId="1" xfId="0" applyNumberFormat="1" applyFont="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18" fillId="0" borderId="1" xfId="0" applyFont="1" applyBorder="1" applyAlignment="1">
      <alignment horizontal="center" vertical="center" wrapText="1"/>
    </xf>
    <xf numFmtId="166" fontId="23" fillId="0" borderId="1" xfId="0" applyNumberFormat="1" applyFont="1" applyBorder="1" applyAlignment="1">
      <alignment horizontal="center" vertical="center" wrapText="1"/>
    </xf>
    <xf numFmtId="171" fontId="22"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0" fontId="18" fillId="0" borderId="19" xfId="0" applyFont="1" applyBorder="1" applyAlignment="1">
      <alignment vertical="center" wrapText="1"/>
    </xf>
    <xf numFmtId="167" fontId="18" fillId="0" borderId="20" xfId="0" applyNumberFormat="1" applyFont="1" applyBorder="1" applyAlignment="1">
      <alignment horizontal="center" vertical="center" wrapText="1"/>
    </xf>
    <xf numFmtId="168" fontId="18" fillId="0" borderId="20" xfId="0" applyNumberFormat="1" applyFont="1" applyBorder="1" applyAlignment="1">
      <alignment horizontal="center" vertical="center"/>
    </xf>
    <xf numFmtId="168" fontId="18" fillId="0" borderId="20" xfId="0" applyNumberFormat="1" applyFont="1" applyBorder="1" applyAlignment="1">
      <alignment horizontal="center" vertical="center" wrapText="1"/>
    </xf>
    <xf numFmtId="169" fontId="25" fillId="0" borderId="0" xfId="0" applyNumberFormat="1" applyFont="1" applyAlignment="1">
      <alignment horizontal="right"/>
    </xf>
    <xf numFmtId="0" fontId="26" fillId="0" borderId="0" xfId="0" applyFont="1"/>
    <xf numFmtId="169" fontId="26" fillId="0" borderId="0" xfId="0" applyNumberFormat="1" applyFont="1"/>
    <xf numFmtId="0" fontId="26" fillId="0" borderId="0" xfId="0" applyFont="1" applyAlignment="1">
      <alignment horizontal="center" vertical="center"/>
    </xf>
    <xf numFmtId="169" fontId="25" fillId="0" borderId="0" xfId="0" applyNumberFormat="1" applyFont="1"/>
    <xf numFmtId="169" fontId="20" fillId="0" borderId="1" xfId="1" applyNumberFormat="1" applyFont="1" applyBorder="1" applyAlignment="1">
      <alignment horizontal="center" vertical="center"/>
    </xf>
    <xf numFmtId="0" fontId="27" fillId="0" borderId="1" xfId="0" applyFont="1" applyBorder="1" applyAlignment="1">
      <alignment vertical="center" wrapText="1"/>
    </xf>
    <xf numFmtId="4" fontId="28" fillId="0" borderId="1" xfId="0" applyNumberFormat="1" applyFont="1" applyBorder="1" applyAlignment="1">
      <alignment vertical="center" wrapText="1"/>
    </xf>
    <xf numFmtId="166" fontId="18" fillId="0" borderId="1" xfId="0" applyNumberFormat="1" applyFont="1" applyBorder="1" applyAlignment="1">
      <alignment horizontal="center" vertical="center"/>
    </xf>
    <xf numFmtId="0" fontId="17" fillId="0" borderId="20" xfId="0" applyFont="1" applyBorder="1" applyAlignment="1">
      <alignment horizontal="center" vertical="center"/>
    </xf>
    <xf numFmtId="0" fontId="20" fillId="0" borderId="20" xfId="0" applyFont="1" applyBorder="1" applyAlignment="1">
      <alignment vertical="center"/>
    </xf>
    <xf numFmtId="166" fontId="18" fillId="0" borderId="20" xfId="0" applyNumberFormat="1" applyFont="1" applyBorder="1" applyAlignment="1">
      <alignment horizontal="center" vertical="center"/>
    </xf>
    <xf numFmtId="172" fontId="18" fillId="0" borderId="1" xfId="0" applyNumberFormat="1" applyFont="1" applyBorder="1" applyAlignment="1">
      <alignment horizontal="center" vertical="center"/>
    </xf>
    <xf numFmtId="0" fontId="18" fillId="0" borderId="0" xfId="0" applyFont="1"/>
    <xf numFmtId="0" fontId="17" fillId="0" borderId="0" xfId="0" applyFont="1" applyAlignment="1">
      <alignment horizontal="left" vertical="center" wrapText="1"/>
    </xf>
    <xf numFmtId="166" fontId="22"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67" fontId="22" fillId="0" borderId="0" xfId="0" applyNumberFormat="1" applyFont="1" applyAlignment="1">
      <alignment horizontal="center" vertical="center" wrapText="1"/>
    </xf>
    <xf numFmtId="168" fontId="22" fillId="0" borderId="0" xfId="0" applyNumberFormat="1" applyFont="1" applyAlignment="1">
      <alignment horizontal="center" vertical="center" wrapText="1"/>
    </xf>
    <xf numFmtId="168" fontId="22" fillId="0" borderId="0" xfId="0" applyNumberFormat="1" applyFont="1" applyAlignment="1">
      <alignment horizontal="center" vertical="center"/>
    </xf>
    <xf numFmtId="0" fontId="22" fillId="0" borderId="0" xfId="0" applyFont="1" applyAlignment="1">
      <alignment horizontal="center" vertical="center"/>
    </xf>
    <xf numFmtId="173" fontId="18" fillId="0" borderId="1" xfId="0" applyNumberFormat="1" applyFont="1" applyBorder="1" applyAlignment="1">
      <alignment horizontal="center" vertical="center"/>
    </xf>
    <xf numFmtId="173" fontId="17" fillId="0" borderId="1" xfId="0" applyNumberFormat="1" applyFont="1" applyBorder="1" applyAlignment="1">
      <alignment horizontal="center" vertical="center"/>
    </xf>
    <xf numFmtId="0" fontId="20" fillId="0" borderId="20" xfId="0" applyFont="1" applyBorder="1" applyAlignment="1">
      <alignment horizontal="left" vertical="center" wrapText="1"/>
    </xf>
    <xf numFmtId="0" fontId="17" fillId="2" borderId="15" xfId="0" applyFont="1" applyFill="1" applyBorder="1" applyAlignment="1">
      <alignment horizontal="center" vertical="center" wrapText="1"/>
    </xf>
    <xf numFmtId="0" fontId="29" fillId="0" borderId="0" xfId="0" applyFont="1"/>
    <xf numFmtId="0" fontId="29" fillId="0" borderId="1" xfId="0" applyFont="1" applyBorder="1"/>
    <xf numFmtId="4" fontId="29" fillId="0" borderId="1" xfId="0" applyNumberFormat="1" applyFont="1" applyBorder="1"/>
    <xf numFmtId="0" fontId="16" fillId="0" borderId="0" xfId="0" applyFont="1" applyAlignment="1" applyProtection="1">
      <alignment vertical="center" wrapText="1"/>
      <protection locked="0"/>
    </xf>
    <xf numFmtId="0" fontId="16" fillId="0" borderId="0" xfId="0" applyFont="1" applyAlignment="1">
      <alignment horizontal="left" vertical="center"/>
    </xf>
    <xf numFmtId="0" fontId="18" fillId="0" borderId="1" xfId="0" applyFont="1" applyBorder="1" applyAlignment="1">
      <alignment horizontal="left" vertical="center"/>
    </xf>
    <xf numFmtId="0" fontId="0" fillId="0" borderId="0" xfId="0" applyAlignment="1">
      <alignment horizontal="left" vertical="center" wrapText="1"/>
    </xf>
    <xf numFmtId="0" fontId="18" fillId="0" borderId="0" xfId="0" applyFont="1" applyAlignment="1">
      <alignment vertical="center"/>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166" fontId="32" fillId="0" borderId="1" xfId="0" applyNumberFormat="1" applyFont="1" applyBorder="1" applyAlignment="1">
      <alignment horizontal="center" vertical="center" wrapText="1"/>
    </xf>
    <xf numFmtId="167" fontId="32" fillId="0" borderId="1" xfId="0" applyNumberFormat="1" applyFont="1" applyBorder="1" applyAlignment="1">
      <alignment horizontal="center" vertical="center" wrapText="1"/>
    </xf>
    <xf numFmtId="168" fontId="32" fillId="0" borderId="1" xfId="0" applyNumberFormat="1" applyFont="1" applyBorder="1" applyAlignment="1">
      <alignment horizontal="center" vertical="center" wrapText="1"/>
    </xf>
    <xf numFmtId="168" fontId="32" fillId="0" borderId="1" xfId="0" applyNumberFormat="1" applyFont="1" applyBorder="1" applyAlignment="1">
      <alignment horizontal="center" vertical="center"/>
    </xf>
    <xf numFmtId="0" fontId="32" fillId="0" borderId="1" xfId="0" applyFont="1" applyBorder="1" applyAlignment="1">
      <alignment horizontal="center" vertical="center"/>
    </xf>
    <xf numFmtId="0" fontId="33" fillId="0" borderId="0" xfId="0" applyFont="1"/>
    <xf numFmtId="0" fontId="34" fillId="0" borderId="0" xfId="0" applyFont="1"/>
    <xf numFmtId="4" fontId="16" fillId="0" borderId="0" xfId="0" applyNumberFormat="1" applyFont="1" applyAlignment="1">
      <alignment vertical="center" wrapText="1"/>
    </xf>
    <xf numFmtId="173" fontId="0" fillId="0" borderId="1" xfId="0" applyNumberFormat="1" applyBorder="1"/>
    <xf numFmtId="0" fontId="34" fillId="0" borderId="1" xfId="0" applyFont="1" applyBorder="1"/>
    <xf numFmtId="4" fontId="34" fillId="0" borderId="1" xfId="0" applyNumberFormat="1" applyFont="1" applyBorder="1"/>
    <xf numFmtId="173" fontId="34" fillId="0" borderId="1" xfId="0" applyNumberFormat="1" applyFont="1" applyBorder="1"/>
    <xf numFmtId="0" fontId="18" fillId="0" borderId="19" xfId="0" applyFont="1" applyBorder="1" applyAlignment="1">
      <alignment horizontal="left" vertical="center" wrapText="1"/>
    </xf>
    <xf numFmtId="166" fontId="20" fillId="0" borderId="1" xfId="0" applyNumberFormat="1" applyFont="1" applyBorder="1" applyAlignment="1">
      <alignment vertical="center" wrapText="1"/>
    </xf>
    <xf numFmtId="166" fontId="20"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36" fillId="0" borderId="1" xfId="0" applyFont="1" applyBorder="1" applyAlignment="1">
      <alignment horizontal="center" vertical="center" wrapText="1"/>
    </xf>
    <xf numFmtId="4" fontId="36" fillId="0" borderId="1" xfId="0" applyNumberFormat="1" applyFont="1" applyBorder="1" applyAlignment="1">
      <alignment horizontal="center" vertical="center" wrapText="1"/>
    </xf>
    <xf numFmtId="0" fontId="35" fillId="0" borderId="1" xfId="0" applyFont="1" applyBorder="1" applyAlignment="1">
      <alignment vertical="center" wrapText="1"/>
    </xf>
    <xf numFmtId="4" fontId="35" fillId="0" borderId="1" xfId="0" applyNumberFormat="1" applyFont="1" applyBorder="1" applyAlignment="1">
      <alignment vertical="center" wrapText="1"/>
    </xf>
    <xf numFmtId="4" fontId="36" fillId="0" borderId="1" xfId="0" applyNumberFormat="1" applyFont="1" applyBorder="1" applyAlignment="1">
      <alignment vertical="center" wrapText="1"/>
    </xf>
    <xf numFmtId="14" fontId="35" fillId="0" borderId="1" xfId="0" applyNumberFormat="1" applyFont="1" applyBorder="1" applyAlignment="1">
      <alignment vertical="center" wrapText="1"/>
    </xf>
    <xf numFmtId="0" fontId="35" fillId="0" borderId="18" xfId="0" applyFont="1" applyBorder="1" applyAlignment="1">
      <alignment horizontal="left" vertical="center" wrapText="1"/>
    </xf>
    <xf numFmtId="4" fontId="35" fillId="0" borderId="18" xfId="0" applyNumberFormat="1" applyFont="1" applyBorder="1" applyAlignment="1">
      <alignment horizontal="right" vertical="center" wrapText="1"/>
    </xf>
    <xf numFmtId="1" fontId="35" fillId="0" borderId="19" xfId="0" applyNumberFormat="1" applyFont="1" applyBorder="1" applyAlignment="1">
      <alignment horizontal="right" vertical="center" wrapText="1"/>
    </xf>
    <xf numFmtId="174" fontId="35" fillId="0" borderId="1" xfId="0" applyNumberFormat="1" applyFont="1" applyBorder="1" applyAlignment="1">
      <alignment horizontal="left" vertical="center" wrapText="1"/>
    </xf>
    <xf numFmtId="0" fontId="35" fillId="0" borderId="1" xfId="0" applyFont="1" applyBorder="1" applyAlignment="1">
      <alignment horizontal="left" vertical="center" wrapText="1"/>
    </xf>
    <xf numFmtId="4" fontId="35" fillId="0" borderId="1" xfId="0" applyNumberFormat="1" applyFont="1" applyBorder="1" applyAlignment="1">
      <alignment horizontal="right" vertical="center" wrapText="1"/>
    </xf>
    <xf numFmtId="0" fontId="35" fillId="0" borderId="1" xfId="0" applyFont="1" applyBorder="1" applyAlignment="1">
      <alignment horizontal="right" vertical="center" wrapText="1"/>
    </xf>
    <xf numFmtId="4" fontId="37" fillId="0" borderId="1" xfId="0" applyNumberFormat="1" applyFont="1" applyBorder="1" applyAlignment="1">
      <alignment horizontal="right" vertical="center" wrapText="1"/>
    </xf>
    <xf numFmtId="0" fontId="37" fillId="0" borderId="1" xfId="0" applyFont="1" applyBorder="1" applyAlignment="1">
      <alignment vertical="center" wrapText="1"/>
    </xf>
    <xf numFmtId="0" fontId="37" fillId="0" borderId="1" xfId="0" applyFont="1" applyBorder="1" applyAlignment="1">
      <alignment horizontal="left" vertical="center" wrapText="1"/>
    </xf>
    <xf numFmtId="4" fontId="38" fillId="0" borderId="1" xfId="0" applyNumberFormat="1" applyFont="1" applyBorder="1" applyAlignment="1">
      <alignment horizontal="right" vertical="center" wrapText="1"/>
    </xf>
    <xf numFmtId="1" fontId="35" fillId="0" borderId="1" xfId="0" applyNumberFormat="1" applyFont="1" applyBorder="1" applyAlignment="1">
      <alignment vertical="center" wrapText="1"/>
    </xf>
    <xf numFmtId="4" fontId="39" fillId="0" borderId="1" xfId="0" applyNumberFormat="1" applyFont="1" applyBorder="1" applyAlignment="1">
      <alignment horizontal="right" vertical="center" wrapText="1"/>
    </xf>
    <xf numFmtId="0" fontId="35" fillId="0" borderId="19" xfId="0" applyFont="1" applyBorder="1" applyAlignment="1">
      <alignment horizontal="right" vertical="center" wrapText="1"/>
    </xf>
    <xf numFmtId="0" fontId="35" fillId="0" borderId="19" xfId="0" applyFont="1" applyBorder="1" applyAlignment="1">
      <alignment vertical="center" wrapText="1"/>
    </xf>
    <xf numFmtId="4" fontId="40" fillId="0" borderId="1" xfId="0" applyNumberFormat="1" applyFont="1" applyBorder="1" applyAlignment="1">
      <alignment horizontal="right" vertical="center" wrapText="1"/>
    </xf>
    <xf numFmtId="0" fontId="35" fillId="0" borderId="0" xfId="0" applyFont="1" applyAlignment="1">
      <alignment vertical="center" wrapText="1"/>
    </xf>
    <xf numFmtId="4" fontId="35" fillId="0" borderId="0" xfId="0" applyNumberFormat="1" applyFont="1" applyAlignment="1">
      <alignment vertical="center" wrapText="1"/>
    </xf>
    <xf numFmtId="0" fontId="35" fillId="0" borderId="0" xfId="0" applyFont="1"/>
    <xf numFmtId="4" fontId="35" fillId="0" borderId="0" xfId="0" applyNumberFormat="1" applyFont="1" applyAlignment="1">
      <alignment horizontal="left" vertical="center"/>
    </xf>
    <xf numFmtId="0" fontId="35" fillId="0" borderId="0" xfId="0" applyFont="1" applyAlignment="1">
      <alignment vertical="center"/>
    </xf>
    <xf numFmtId="4" fontId="35" fillId="0" borderId="0" xfId="0" applyNumberFormat="1" applyFont="1" applyAlignment="1">
      <alignment horizontal="left" vertical="center" wrapText="1"/>
    </xf>
    <xf numFmtId="0" fontId="10" fillId="3" borderId="17" xfId="1" applyFont="1" applyFill="1" applyBorder="1" applyAlignment="1">
      <alignment horizontal="left" vertical="top" wrapText="1"/>
    </xf>
    <xf numFmtId="0" fontId="10" fillId="3" borderId="0" xfId="1" applyFont="1" applyFill="1" applyAlignment="1">
      <alignment horizontal="left" vertical="top" wrapText="1"/>
    </xf>
    <xf numFmtId="0" fontId="1" fillId="0" borderId="0" xfId="0" applyFont="1" applyAlignment="1">
      <alignment horizontal="right"/>
    </xf>
    <xf numFmtId="0" fontId="1" fillId="0" borderId="0" xfId="0" applyFont="1" applyAlignment="1">
      <alignment horizontal="left" vertical="center"/>
    </xf>
    <xf numFmtId="0" fontId="3" fillId="0" borderId="0" xfId="1" applyFont="1" applyAlignment="1">
      <alignment horizontal="left"/>
    </xf>
    <xf numFmtId="0" fontId="30" fillId="0" borderId="1" xfId="0" applyFont="1" applyBorder="1" applyAlignment="1">
      <alignment horizontal="center" vertical="center"/>
    </xf>
    <xf numFmtId="0" fontId="17" fillId="0" borderId="14"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2" borderId="8"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2" fillId="0" borderId="0" xfId="1" applyAlignment="1">
      <alignment horizontal="center" vertical="center"/>
    </xf>
    <xf numFmtId="0" fontId="17" fillId="2" borderId="3"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24" fillId="0" borderId="0" xfId="0" applyFont="1" applyAlignment="1">
      <alignment horizontal="left" vertical="center"/>
    </xf>
    <xf numFmtId="0" fontId="17" fillId="0" borderId="2" xfId="0" applyFont="1" applyBorder="1" applyAlignment="1">
      <alignment horizontal="center" vertical="center"/>
    </xf>
    <xf numFmtId="0" fontId="17" fillId="0" borderId="1" xfId="0" applyFont="1" applyBorder="1" applyAlignment="1">
      <alignment horizontal="left" vertical="center" wrapText="1"/>
    </xf>
    <xf numFmtId="0" fontId="17" fillId="0" borderId="14" xfId="0" applyFont="1" applyBorder="1" applyAlignment="1">
      <alignment horizontal="left" vertical="center"/>
    </xf>
    <xf numFmtId="0" fontId="17" fillId="0" borderId="18" xfId="0" applyFont="1" applyBorder="1" applyAlignment="1">
      <alignment horizontal="left" vertical="center"/>
    </xf>
    <xf numFmtId="0" fontId="17" fillId="0" borderId="19" xfId="0" applyFont="1" applyBorder="1" applyAlignment="1">
      <alignment horizontal="left" vertical="center"/>
    </xf>
    <xf numFmtId="0" fontId="17" fillId="0" borderId="1" xfId="0" applyFont="1" applyBorder="1" applyAlignment="1">
      <alignment horizontal="center"/>
    </xf>
    <xf numFmtId="0" fontId="36" fillId="0" borderId="14" xfId="0" applyFont="1" applyBorder="1" applyAlignment="1">
      <alignment horizontal="left" vertical="center" wrapText="1"/>
    </xf>
    <xf numFmtId="0" fontId="36" fillId="0" borderId="18" xfId="0" applyFont="1" applyBorder="1" applyAlignment="1">
      <alignment horizontal="left" vertical="center" wrapText="1"/>
    </xf>
    <xf numFmtId="0" fontId="36" fillId="0" borderId="19" xfId="0" applyFont="1" applyBorder="1" applyAlignment="1">
      <alignment horizontal="left" vertical="center" wrapText="1"/>
    </xf>
    <xf numFmtId="0" fontId="36" fillId="0" borderId="1" xfId="0" applyFont="1" applyBorder="1" applyAlignment="1">
      <alignment horizontal="left" vertical="center" wrapText="1"/>
    </xf>
  </cellXfs>
  <cellStyles count="4">
    <cellStyle name="Hyperlink" xfId="2" builtinId="8"/>
    <cellStyle name="Normal" xfId="0" builtinId="0"/>
    <cellStyle name="Normal 3" xfId="1" xr:uid="{00000000-0005-0000-0000-000002000000}"/>
    <cellStyle name="Stil 1" xfId="3"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rina\Desktop\iesiri%202023.xls" TargetMode="External"/><Relationship Id="rId1" Type="http://schemas.openxmlformats.org/officeDocument/2006/relationships/externalLinkPath" Target="/Users/Irina/Desktop/iesiri%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aie1"/>
      <sheetName val="iesiri 2023"/>
    </sheetNames>
    <sheetDataSet>
      <sheetData sheetId="0"/>
      <sheetData sheetId="1">
        <row r="64">
          <cell r="A64" t="str">
            <v>TOTAL ART. 20.01.01 FURNITURI DE BIROU</v>
          </cell>
        </row>
        <row r="111">
          <cell r="A111" t="str">
            <v>TOTAL ART. 20.01.02 MATERIALE PENTRU CURATENIE</v>
          </cell>
        </row>
        <row r="127">
          <cell r="A127" t="str">
            <v>TOTAL ART. 20.01.03 INCALZIT, ILUMINAT SI FORTA MOTRICA</v>
          </cell>
        </row>
        <row r="129">
          <cell r="A129" t="str">
            <v>TOTAL ART. 20.01.04 APA, CANAL SI SALUBRITATE</v>
          </cell>
        </row>
        <row r="132">
          <cell r="A132" t="str">
            <v>TOTAL ART. 20.01.05 CARBURANTI SI LUBRIFIANTI</v>
          </cell>
        </row>
        <row r="185">
          <cell r="A185" t="str">
            <v>TOTAL ART. 20.01.06 PIESE DE SCHIMB</v>
          </cell>
        </row>
        <row r="190">
          <cell r="A190" t="str">
            <v>TOTAL ART. 20.01.08 POSTA, TELECOMUNICATII, RADIO, TV SI INTERNET</v>
          </cell>
        </row>
        <row r="269">
          <cell r="A269" t="str">
            <v>TOTAL ART. 20.01.09 MATERIALE SI PRESTARI DE SERVICII CU CARACTER FUNCTIONAL</v>
          </cell>
        </row>
        <row r="294">
          <cell r="A294" t="str">
            <v>TOTAL ART. 20.01.30 ALTE BUNURI SI SERVICII PENTRU INTRETINERE SI FUNCTIONARE</v>
          </cell>
        </row>
        <row r="358">
          <cell r="A358" t="str">
            <v>TOTAL ART. 20.02 REPARATII CURENTE</v>
          </cell>
        </row>
        <row r="360">
          <cell r="A360" t="str">
            <v>TOTAL ART. 20.03.01 Hrana pentru oameni</v>
          </cell>
        </row>
        <row r="417">
          <cell r="A417" t="str">
            <v>TOTAL ART. 20.04.01 MEDICAMENTE</v>
          </cell>
        </row>
        <row r="677">
          <cell r="A677" t="str">
            <v>TOTAL ART. 20.04.02 MATERIALE SANITARE</v>
          </cell>
        </row>
        <row r="720">
          <cell r="A720" t="str">
            <v>TOTAL ART. 20.04.03 REACTIVI</v>
          </cell>
        </row>
        <row r="759">
          <cell r="A759" t="str">
            <v>TOTAL ART. 20.04.04 DEZINFECTANTI</v>
          </cell>
        </row>
        <row r="761">
          <cell r="A761" t="str">
            <v>TOTAL ART. 20.05.01 UNIFORME SI ECHIPAMENT</v>
          </cell>
        </row>
        <row r="763">
          <cell r="A763" t="str">
            <v>TOTAL ART. 20.05.03 LENJERIE SI ACCESORII DE PAT</v>
          </cell>
        </row>
        <row r="765">
          <cell r="A765" t="str">
            <v>TOTAL ART. 20.05.30 ALTE OBIECTE DE INVENTAR</v>
          </cell>
        </row>
        <row r="767">
          <cell r="A767" t="str">
            <v>TOTAL ART. 20.06.01 DEPLASARI INTERNE, DETASARI, TRANSFERARI</v>
          </cell>
        </row>
        <row r="823">
          <cell r="A823" t="str">
            <v>TOTAL ART. 20.09 MATERIALE DE LABORATOR</v>
          </cell>
        </row>
        <row r="825">
          <cell r="A825" t="str">
            <v>TOTAL ART. 20.30.03 PRIME DE ASIGURARE NON-VIATA</v>
          </cell>
        </row>
        <row r="827">
          <cell r="A827" t="str">
            <v>TOTAL ART. 20.30.04 CHIRII</v>
          </cell>
        </row>
        <row r="829">
          <cell r="A829" t="str">
            <v>TOTAL ART. 20.13 PREGATIRE PROFESIONALA</v>
          </cell>
        </row>
        <row r="835">
          <cell r="A835" t="str">
            <v>TOTAL ART. 20.14 PROTECTIA MUNCII</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view="pageBreakPreview" topLeftCell="A10" zoomScaleSheetLayoutView="100" workbookViewId="0">
      <selection activeCell="I20" sqref="I20"/>
    </sheetView>
  </sheetViews>
  <sheetFormatPr defaultColWidth="8.85546875" defaultRowHeight="15" x14ac:dyDescent="0.25"/>
  <cols>
    <col min="1" max="1" width="14.5703125" customWidth="1"/>
    <col min="2" max="2" width="11.5703125" customWidth="1"/>
    <col min="3" max="3" width="15.42578125" customWidth="1"/>
    <col min="4" max="4" width="30.85546875" customWidth="1"/>
    <col min="5" max="5" width="20.85546875" customWidth="1"/>
    <col min="6" max="6" width="14.5703125" customWidth="1"/>
    <col min="7" max="8" width="12.42578125" customWidth="1"/>
    <col min="9" max="9" width="11.140625" customWidth="1"/>
    <col min="10" max="10" width="11.5703125" customWidth="1"/>
  </cols>
  <sheetData>
    <row r="1" spans="1:11" x14ac:dyDescent="0.25">
      <c r="A1" s="174"/>
      <c r="B1" s="174"/>
      <c r="C1" s="174"/>
      <c r="D1" s="174"/>
      <c r="E1" s="174"/>
      <c r="F1" s="174"/>
      <c r="G1" s="174"/>
      <c r="H1" s="174"/>
      <c r="I1" s="174"/>
    </row>
    <row r="2" spans="1:11" x14ac:dyDescent="0.25">
      <c r="A2" s="175" t="s">
        <v>56</v>
      </c>
      <c r="B2" s="175"/>
      <c r="C2" s="175"/>
      <c r="D2" s="175"/>
      <c r="E2" s="175"/>
    </row>
    <row r="3" spans="1:11" x14ac:dyDescent="0.25">
      <c r="A3" s="176" t="s">
        <v>14</v>
      </c>
      <c r="B3" s="176"/>
      <c r="C3" s="176"/>
    </row>
    <row r="4" spans="1:11" x14ac:dyDescent="0.25">
      <c r="A4" s="1" t="s">
        <v>0</v>
      </c>
      <c r="B4" s="1">
        <v>2020</v>
      </c>
    </row>
    <row r="5" spans="1:11" ht="49.15" customHeight="1" x14ac:dyDescent="0.25">
      <c r="A5" s="172" t="s">
        <v>37</v>
      </c>
      <c r="B5" s="173"/>
      <c r="C5" s="173"/>
      <c r="D5" s="173"/>
      <c r="E5" s="173"/>
      <c r="F5" s="173"/>
      <c r="G5" s="173"/>
      <c r="H5" s="173"/>
      <c r="I5" s="15"/>
    </row>
    <row r="6" spans="1:11" ht="32.25" customHeight="1" x14ac:dyDescent="0.25">
      <c r="A6" s="172" t="s">
        <v>38</v>
      </c>
      <c r="B6" s="173"/>
      <c r="C6" s="173"/>
      <c r="D6" s="173"/>
      <c r="E6" s="173"/>
      <c r="F6" s="173"/>
      <c r="G6" s="173"/>
      <c r="H6" s="173"/>
      <c r="I6" s="15"/>
      <c r="K6" s="3"/>
    </row>
    <row r="7" spans="1:11" ht="48" customHeight="1" x14ac:dyDescent="0.25">
      <c r="A7" s="172" t="s">
        <v>36</v>
      </c>
      <c r="B7" s="173"/>
      <c r="C7" s="173"/>
      <c r="D7" s="173"/>
      <c r="E7" s="173"/>
      <c r="F7" s="173"/>
      <c r="G7" s="173"/>
      <c r="H7" s="173"/>
      <c r="I7" s="15"/>
      <c r="K7" s="3"/>
    </row>
    <row r="8" spans="1:11" ht="19.149999999999999" customHeight="1" x14ac:dyDescent="0.25"/>
    <row r="9" spans="1:11" x14ac:dyDescent="0.25">
      <c r="B9" s="19" t="s">
        <v>271</v>
      </c>
      <c r="C9" s="4"/>
    </row>
    <row r="10" spans="1:11" x14ac:dyDescent="0.25">
      <c r="A10" s="5"/>
      <c r="B10" s="19" t="s">
        <v>272</v>
      </c>
    </row>
    <row r="11" spans="1:11" x14ac:dyDescent="0.25">
      <c r="A11" s="5"/>
      <c r="B11" s="6"/>
    </row>
    <row r="12" spans="1:11" x14ac:dyDescent="0.25">
      <c r="A12" s="19" t="s">
        <v>55</v>
      </c>
    </row>
    <row r="13" spans="1:11" ht="15.75" x14ac:dyDescent="0.25">
      <c r="A13" s="20"/>
    </row>
    <row r="14" spans="1:11" x14ac:dyDescent="0.25">
      <c r="A14" s="21" t="s">
        <v>41</v>
      </c>
      <c r="B14" s="21"/>
    </row>
    <row r="15" spans="1:11" x14ac:dyDescent="0.25">
      <c r="A15" s="21" t="s">
        <v>42</v>
      </c>
      <c r="B15" s="21" t="s">
        <v>224</v>
      </c>
    </row>
    <row r="16" spans="1:11" ht="30" x14ac:dyDescent="0.25">
      <c r="A16" s="21" t="s">
        <v>43</v>
      </c>
      <c r="B16" s="21">
        <v>8</v>
      </c>
    </row>
    <row r="17" spans="1:9" x14ac:dyDescent="0.25">
      <c r="A17" s="5"/>
      <c r="B17" s="2"/>
    </row>
    <row r="18" spans="1:9" ht="48" x14ac:dyDescent="0.25">
      <c r="A18" s="7" t="s">
        <v>48</v>
      </c>
      <c r="B18" s="7" t="s">
        <v>49</v>
      </c>
      <c r="C18" s="7" t="s">
        <v>44</v>
      </c>
      <c r="D18" s="7" t="s">
        <v>51</v>
      </c>
      <c r="E18" s="7" t="s">
        <v>45</v>
      </c>
      <c r="F18" s="23" t="s">
        <v>15</v>
      </c>
      <c r="G18" s="23" t="s">
        <v>52</v>
      </c>
      <c r="H18" s="23" t="s">
        <v>53</v>
      </c>
      <c r="I18" s="23" t="s">
        <v>54</v>
      </c>
    </row>
    <row r="19" spans="1:9" ht="78.75" x14ac:dyDescent="0.25">
      <c r="A19" s="18" t="s">
        <v>39</v>
      </c>
      <c r="B19" s="22" t="s">
        <v>46</v>
      </c>
      <c r="C19" s="18" t="s">
        <v>50</v>
      </c>
      <c r="D19" s="18" t="s">
        <v>47</v>
      </c>
      <c r="E19" s="18" t="s">
        <v>47</v>
      </c>
      <c r="F19" s="24" t="s">
        <v>40</v>
      </c>
      <c r="G19" s="24" t="s">
        <v>40</v>
      </c>
      <c r="H19" s="26"/>
      <c r="I19" s="18" t="s">
        <v>50</v>
      </c>
    </row>
    <row r="20" spans="1:9" s="39" customFormat="1" ht="63.75" x14ac:dyDescent="0.25">
      <c r="A20" s="9">
        <v>8</v>
      </c>
      <c r="B20" s="10" t="s">
        <v>225</v>
      </c>
      <c r="C20" s="44">
        <v>44075</v>
      </c>
      <c r="D20" s="11" t="s">
        <v>229</v>
      </c>
      <c r="E20" s="40" t="s">
        <v>226</v>
      </c>
      <c r="F20" s="42" t="s">
        <v>227</v>
      </c>
      <c r="G20" s="28" t="s">
        <v>228</v>
      </c>
      <c r="H20" s="41"/>
      <c r="I20" s="45">
        <v>44075</v>
      </c>
    </row>
    <row r="21" spans="1:9" x14ac:dyDescent="0.25">
      <c r="A21" s="9"/>
      <c r="B21" s="10"/>
      <c r="C21" s="9"/>
      <c r="D21" s="11"/>
      <c r="E21" s="12"/>
      <c r="F21" s="12"/>
      <c r="G21" s="25"/>
      <c r="H21" s="26"/>
      <c r="I21" s="25"/>
    </row>
    <row r="22" spans="1:9" x14ac:dyDescent="0.25">
      <c r="A22" s="9"/>
      <c r="B22" s="10"/>
      <c r="C22" s="9"/>
      <c r="D22" s="11"/>
      <c r="E22" s="12"/>
      <c r="F22" s="12"/>
      <c r="G22" s="25"/>
      <c r="H22" s="26"/>
      <c r="I22" s="25"/>
    </row>
    <row r="23" spans="1:9" x14ac:dyDescent="0.25">
      <c r="A23" s="7"/>
      <c r="B23" s="13"/>
      <c r="C23" s="7"/>
      <c r="D23" s="14"/>
      <c r="E23" s="12"/>
      <c r="F23" s="12"/>
      <c r="G23" s="25"/>
      <c r="H23" s="26"/>
      <c r="I23" s="25"/>
    </row>
    <row r="24" spans="1:9" x14ac:dyDescent="0.25">
      <c r="E24" s="8"/>
      <c r="F24" s="8"/>
      <c r="H24" s="3"/>
    </row>
  </sheetData>
  <mergeCells count="6">
    <mergeCell ref="A5:H5"/>
    <mergeCell ref="A6:H6"/>
    <mergeCell ref="A7:H7"/>
    <mergeCell ref="A1:I1"/>
    <mergeCell ref="A2:E2"/>
    <mergeCell ref="A3:C3"/>
  </mergeCells>
  <hyperlinks>
    <hyperlink ref="B10" location="'Achizitii directe .... (anul)'!A1" display="Achizitii directe .... (introduceti anul)" xr:uid="{00000000-0004-0000-0000-000000000000}"/>
    <hyperlink ref="B9" location="'PAAP .... (introduceti anul)'!A1" display="PAAP .... (introduceți anul)" xr:uid="{00000000-0004-0000-0000-000001000000}"/>
  </hyperlinks>
  <pageMargins left="0.7" right="0.7" top="0.75" bottom="0.75" header="0.3" footer="0.3"/>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00DB8-B5D6-403F-B826-34936364D48E}">
  <sheetPr>
    <pageSetUpPr fitToPage="1"/>
  </sheetPr>
  <dimension ref="A1:D43"/>
  <sheetViews>
    <sheetView tabSelected="1" topLeftCell="A4" workbookViewId="0">
      <selection activeCell="B28" sqref="B28"/>
    </sheetView>
  </sheetViews>
  <sheetFormatPr defaultRowHeight="15" x14ac:dyDescent="0.25"/>
  <cols>
    <col min="1" max="1" width="80.85546875" bestFit="1" customWidth="1"/>
    <col min="2" max="2" width="13.28515625" customWidth="1"/>
  </cols>
  <sheetData>
    <row r="1" spans="1:2" x14ac:dyDescent="0.25">
      <c r="A1" s="177" t="s">
        <v>1245</v>
      </c>
      <c r="B1" s="177"/>
    </row>
    <row r="2" spans="1:2" x14ac:dyDescent="0.25">
      <c r="A2" s="25" t="str">
        <f>'Anexa achizitii directe 2024'!A14:C14</f>
        <v>TOTAL ART. 20.01.01 FURNITURI DE BIROU CU TVA</v>
      </c>
      <c r="B2" s="12">
        <f>'Anexa achizitii directe 2024'!D14</f>
        <v>108503.01</v>
      </c>
    </row>
    <row r="3" spans="1:2" x14ac:dyDescent="0.25">
      <c r="A3" s="25" t="str">
        <f>'Anexa achizitii directe 2024'!A16:C16</f>
        <v>TOTAL ART. 20.01.02 MATERIALE DE CURATENIE CU TVA</v>
      </c>
      <c r="B3" s="12">
        <f>'PAAP 2024'!G12</f>
        <v>308413.76</v>
      </c>
    </row>
    <row r="4" spans="1:2" x14ac:dyDescent="0.25">
      <c r="A4" s="25" t="str">
        <f>'Anexa achizitii directe 2024'!A33:C33</f>
        <v>TOTAL ART. 20.01.03 ILUMINAT, INCALZIT SI FORTA MOTRICA CU TVA</v>
      </c>
      <c r="B4" s="12">
        <f>'Anexa achizitii directe 2024'!D33</f>
        <v>3109045.8244999996</v>
      </c>
    </row>
    <row r="5" spans="1:2" x14ac:dyDescent="0.25">
      <c r="A5" s="25" t="str">
        <f>'Anexa achizitii directe 2024'!A35:C35</f>
        <v>TOTAL ART. 20.01.04 APA, CANAL SI SALUBRITATE CU TVA</v>
      </c>
      <c r="B5" s="12">
        <f>'Anexa achizitii directe 2024'!D35</f>
        <v>513604</v>
      </c>
    </row>
    <row r="6" spans="1:2" x14ac:dyDescent="0.25">
      <c r="A6" s="25" t="str">
        <f>'Anexa achizitii directe 2024'!A37:C37</f>
        <v>TOTAL ART. 20.01.05 CARBURANTI SI LUBRIFIANTI CU TVA</v>
      </c>
      <c r="B6" s="12">
        <f>'Anexa achizitii directe 2024'!D37</f>
        <v>20174.355600000003</v>
      </c>
    </row>
    <row r="7" spans="1:2" x14ac:dyDescent="0.25">
      <c r="A7" s="25" t="str">
        <f>'Anexa achizitii directe 2024'!A90:C90</f>
        <v>TOTAL ART. 20.01.06 PIESE DE SCHIMB CU TVA</v>
      </c>
      <c r="B7" s="12">
        <f>'Anexa achizitii directe 2024'!D90</f>
        <v>521527.1152</v>
      </c>
    </row>
    <row r="8" spans="1:2" x14ac:dyDescent="0.25">
      <c r="A8" s="25" t="str">
        <f>'Anexa achizitii directe 2024'!A95:C95</f>
        <v>TOTAL ART. 20.01.08 POSTA, TELECOMUNICATII, RADIO, TV SI INTERNET CU TVA</v>
      </c>
      <c r="B8" s="12">
        <f>'Anexa achizitii directe 2024'!D95</f>
        <v>107100</v>
      </c>
    </row>
    <row r="9" spans="1:2" x14ac:dyDescent="0.25">
      <c r="A9" s="25" t="str">
        <f>'Anexa achizitii directe 2024'!A131:C131</f>
        <v>TOTAL ART. 20.01.09 MATERIALE SI PRESTARI SERVICII CU CARACTER FUNCTIONAL CU TVA</v>
      </c>
      <c r="B9" s="12">
        <f>'PAAP 2024'!G17</f>
        <v>7460438.7613000004</v>
      </c>
    </row>
    <row r="10" spans="1:2" x14ac:dyDescent="0.25">
      <c r="A10" s="25" t="str">
        <f>'Anexa achizitii directe 2024'!A150:C150</f>
        <v>TOTAL ART. 20.01.30 ALTE BUNURI SI SERVICII PENTRU INTRETINERE SI FUNCTIONARE CU TVA</v>
      </c>
      <c r="B10" s="12">
        <f>'PAAP 2024'!G26</f>
        <v>5683645.8700000001</v>
      </c>
    </row>
    <row r="11" spans="1:2" x14ac:dyDescent="0.25">
      <c r="A11" s="25" t="str">
        <f>'Anexa achizitii directe 2024'!A153:C153</f>
        <v>TOTAL ART. 20.02 REPARATII CURENTE CU TVA</v>
      </c>
      <c r="B11" s="12">
        <f>'Anexa achizitii directe 2024'!D153</f>
        <v>372689.88820000004</v>
      </c>
    </row>
    <row r="12" spans="1:2" x14ac:dyDescent="0.25">
      <c r="A12" s="25" t="str">
        <f>'PAAP 2024'!A29:E29</f>
        <v>TOTAL 20.03.01 Hrana pentru oameni</v>
      </c>
      <c r="B12" s="12">
        <f>'PAAP 2024'!G29</f>
        <v>1800000</v>
      </c>
    </row>
    <row r="13" spans="1:2" x14ac:dyDescent="0.25">
      <c r="A13" s="25" t="str">
        <f>'Anexa achizitii directe 2024'!A202:C202</f>
        <v>TOTAL ART. 20.04.01 MEDICAMENTE CU TVA</v>
      </c>
      <c r="B13" s="12">
        <f>'PAAP 2024'!G40</f>
        <v>9109844.1897999998</v>
      </c>
    </row>
    <row r="14" spans="1:2" x14ac:dyDescent="0.25">
      <c r="A14" s="25" t="str">
        <f>'Anexa achizitii directe 2024'!A330:C330</f>
        <v>TOTAL ART. 20.04.02 MATERIALE SANITARE CU TVA</v>
      </c>
      <c r="B14" s="12">
        <f>'PAAP 2024'!G55</f>
        <v>5596760.1262999997</v>
      </c>
    </row>
    <row r="15" spans="1:2" x14ac:dyDescent="0.25">
      <c r="A15" s="25" t="str">
        <f>'Anexa achizitii directe 2024'!A336:C336</f>
        <v>TOTAL ART. 20.04.03 REACTIVI CU TVA</v>
      </c>
      <c r="B15" s="12">
        <f>'PAAP 2024'!G59</f>
        <v>1076974.79</v>
      </c>
    </row>
    <row r="16" spans="1:2" x14ac:dyDescent="0.25">
      <c r="A16" s="25" t="str">
        <f>'Anexa achizitii directe 2024'!A340:C340</f>
        <v>TOTAL ART. 20.04.04 DEZINFECTANTI CU TVA</v>
      </c>
      <c r="B16" s="12">
        <f>'PAAP 2024'!G64</f>
        <v>431990.52</v>
      </c>
    </row>
    <row r="17" spans="1:2" x14ac:dyDescent="0.25">
      <c r="A17" s="25" t="str">
        <f>'Anexa achizitii directe 2024'!A342:C342</f>
        <v>TOTAL ART. 20.05.01 UNIFORME SI ECHIPAMENT CU TVA</v>
      </c>
      <c r="B17" s="12">
        <f>'Anexa achizitii directe 2024'!D342</f>
        <v>71400</v>
      </c>
    </row>
    <row r="18" spans="1:2" x14ac:dyDescent="0.25">
      <c r="A18" s="25" t="str">
        <f>'Anexa achizitii directe 2024'!A344:C344</f>
        <v>TOTAL ART. 20.05.03 LENJERIE SI ACCESORII DE PAT CU TVA</v>
      </c>
      <c r="B18" s="12">
        <f>'Anexa achizitii directe 2024'!D344</f>
        <v>71400</v>
      </c>
    </row>
    <row r="19" spans="1:2" x14ac:dyDescent="0.25">
      <c r="A19" s="25" t="str">
        <f>'Anexa achizitii directe 2024'!A459:C459</f>
        <v>TOTAL ART. 20.05.30 ALTE OBIECTE DE INVENTAR CU TVA</v>
      </c>
      <c r="B19" s="12">
        <f>'Anexa achizitii directe 2024'!D459</f>
        <v>321300</v>
      </c>
    </row>
    <row r="20" spans="1:2" x14ac:dyDescent="0.25">
      <c r="A20" s="25" t="str">
        <f>'Anexa achizitii directe 2024'!A461:C461</f>
        <v>TOTAL ART. 20.06.01 DEPLASARI INTERNE, DETASARI, TRANSFERARI CU TVA</v>
      </c>
      <c r="B20" s="12">
        <f>'Anexa achizitii directe 2024'!D461</f>
        <v>5950</v>
      </c>
    </row>
    <row r="21" spans="1:2" x14ac:dyDescent="0.25">
      <c r="A21" s="25" t="str">
        <f>'Anexa achizitii directe 2024'!A516:C516</f>
        <v>TOTAL ART. 20.09 MATERIALE DE LABORATOR CU TVA</v>
      </c>
      <c r="B21" s="12">
        <f>'Anexa achizitii directe 2024'!D516</f>
        <v>109605.8901</v>
      </c>
    </row>
    <row r="22" spans="1:2" x14ac:dyDescent="0.25">
      <c r="A22" s="25" t="str">
        <f>'Anexa achizitii directe 2024'!A520:C520</f>
        <v>TOTAL ART. 20.13 PREGATIRE PROFESIONALA CU TVA</v>
      </c>
      <c r="B22" s="12">
        <f>'Anexa achizitii directe 2024'!D520</f>
        <v>35700</v>
      </c>
    </row>
    <row r="23" spans="1:2" x14ac:dyDescent="0.25">
      <c r="A23" s="25" t="str">
        <f>'Anexa achizitii directe 2024'!A527:C527</f>
        <v>TOTAL ART. 20.14 PROTECTIA MUNCII CU TVA</v>
      </c>
      <c r="B23" s="12">
        <f>'Anexa achizitii directe 2024'!D527</f>
        <v>135400</v>
      </c>
    </row>
    <row r="24" spans="1:2" x14ac:dyDescent="0.25">
      <c r="A24" s="25" t="s">
        <v>594</v>
      </c>
      <c r="B24" s="12">
        <f>'Anexa achizitii directe 2024'!D529</f>
        <v>53550</v>
      </c>
    </row>
    <row r="25" spans="1:2" x14ac:dyDescent="0.25">
      <c r="A25" s="25" t="str">
        <f>'Anexa achizitii directe 2024'!A531:C531</f>
        <v>TOTAL ART. 20.30.04 CHIRII CU TVA</v>
      </c>
      <c r="B25" s="12">
        <f>'Anexa achizitii directe 2024'!D531</f>
        <v>77350</v>
      </c>
    </row>
    <row r="26" spans="1:2" x14ac:dyDescent="0.25">
      <c r="A26" s="25" t="str">
        <f>'Anexa achizitii directe 2024'!A533:C533</f>
        <v>TOTAL ART. 20.30.30 ALTE CHELTUIELI CU TVA</v>
      </c>
      <c r="B26" s="12">
        <f>'Anexa achizitii directe 2024'!D533</f>
        <v>13000</v>
      </c>
    </row>
    <row r="27" spans="1:2" s="118" customFormat="1" x14ac:dyDescent="0.25">
      <c r="A27" s="119" t="s">
        <v>266</v>
      </c>
      <c r="B27" s="120">
        <f>SUM(B2:B26)</f>
        <v>37115368.101000004</v>
      </c>
    </row>
    <row r="28" spans="1:2" x14ac:dyDescent="0.25">
      <c r="A28" s="25" t="str">
        <f>'Anexa achizitii directe 2024'!A535:C535</f>
        <v>TOTAL ART. 71.01.01 Mijloace fixe  CU TVA</v>
      </c>
      <c r="B28" s="12">
        <f>'Anexa achizitii directe 2024'!D535</f>
        <v>341351.5</v>
      </c>
    </row>
    <row r="29" spans="1:2" x14ac:dyDescent="0.25">
      <c r="A29" s="25" t="str">
        <f>'Anexa achizitii directe 2024'!A543:C543</f>
        <v>TOTAL ART. 71.01.30 ALTE ACTIVE FIXE CU TVA</v>
      </c>
      <c r="B29" s="12">
        <f>'Anexa achizitii directe 2024'!D543</f>
        <v>20051.5</v>
      </c>
    </row>
    <row r="30" spans="1:2" x14ac:dyDescent="0.25">
      <c r="A30" s="25" t="str">
        <f>'PAAP 2024'!A66:E66</f>
        <v>TOTAL 70.01.02 Masini si echipamente medicale cu TVA</v>
      </c>
      <c r="B30" s="12">
        <f>'PAAP 2024'!G68</f>
        <v>23800000</v>
      </c>
    </row>
    <row r="31" spans="1:2" x14ac:dyDescent="0.25">
      <c r="B31" s="8"/>
    </row>
    <row r="32" spans="1:2" x14ac:dyDescent="0.25">
      <c r="A32" s="122" t="s">
        <v>216</v>
      </c>
    </row>
    <row r="33" spans="1:4" x14ac:dyDescent="0.25">
      <c r="A33" s="122" t="s">
        <v>218</v>
      </c>
    </row>
    <row r="37" spans="1:4" x14ac:dyDescent="0.25">
      <c r="A37" s="34" t="s">
        <v>233</v>
      </c>
      <c r="B37" s="34"/>
      <c r="C37" s="34"/>
    </row>
    <row r="38" spans="1:4" x14ac:dyDescent="0.25">
      <c r="A38" s="34" t="s">
        <v>234</v>
      </c>
      <c r="B38" s="34"/>
      <c r="C38" s="34"/>
    </row>
    <row r="42" spans="1:4" x14ac:dyDescent="0.25">
      <c r="A42" s="121" t="s">
        <v>217</v>
      </c>
      <c r="B42" s="121"/>
      <c r="C42" s="121"/>
      <c r="D42" s="121"/>
    </row>
    <row r="43" spans="1:4" x14ac:dyDescent="0.25">
      <c r="A43" s="34" t="s">
        <v>219</v>
      </c>
      <c r="B43" s="34"/>
      <c r="C43" s="34"/>
      <c r="D43" s="34"/>
    </row>
  </sheetData>
  <mergeCells count="1">
    <mergeCell ref="A1:B1"/>
  </mergeCells>
  <pageMargins left="0.25" right="0.25" top="0.75" bottom="0.75" header="0.3" footer="0.3"/>
  <pageSetup paperSize="9"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7"/>
  <sheetViews>
    <sheetView view="pageBreakPreview" topLeftCell="A49" zoomScaleNormal="85" zoomScaleSheetLayoutView="100" workbookViewId="0">
      <selection activeCell="G73" sqref="G73"/>
    </sheetView>
  </sheetViews>
  <sheetFormatPr defaultColWidth="8.85546875" defaultRowHeight="15" x14ac:dyDescent="0.25"/>
  <cols>
    <col min="1" max="1" width="7.5703125" style="17" customWidth="1"/>
    <col min="2" max="2" width="35.7109375" customWidth="1"/>
    <col min="3" max="3" width="22.85546875" customWidth="1"/>
    <col min="4" max="4" width="19.42578125" customWidth="1"/>
    <col min="5" max="5" width="19.140625" customWidth="1"/>
    <col min="6" max="6" width="19.28515625" customWidth="1"/>
    <col min="7" max="7" width="23.5703125" customWidth="1"/>
    <col min="8" max="9" width="17.42578125" customWidth="1"/>
    <col min="10" max="10" width="23.7109375" customWidth="1"/>
    <col min="11" max="11" width="15.28515625" customWidth="1"/>
    <col min="12" max="13" width="18.140625" customWidth="1"/>
    <col min="14" max="14" width="14.7109375" bestFit="1" customWidth="1"/>
    <col min="15" max="15" width="36.7109375" customWidth="1"/>
    <col min="16" max="16" width="15.7109375" customWidth="1"/>
    <col min="17" max="17" width="18.28515625" bestFit="1" customWidth="1"/>
  </cols>
  <sheetData>
    <row r="1" spans="1:17" s="37" customFormat="1" x14ac:dyDescent="0.25">
      <c r="A1" s="34" t="s">
        <v>220</v>
      </c>
      <c r="B1" s="35"/>
      <c r="C1" s="35"/>
      <c r="D1" s="36"/>
      <c r="H1" s="39"/>
    </row>
    <row r="2" spans="1:17" s="37" customFormat="1" x14ac:dyDescent="0.25">
      <c r="A2" s="34" t="s">
        <v>221</v>
      </c>
      <c r="B2" s="35"/>
      <c r="C2" s="35"/>
      <c r="D2" s="36"/>
      <c r="H2" s="38"/>
    </row>
    <row r="3" spans="1:17" s="37" customFormat="1" x14ac:dyDescent="0.25">
      <c r="A3" s="72"/>
      <c r="B3" s="73"/>
      <c r="C3" s="73"/>
      <c r="D3" s="74"/>
      <c r="E3" s="70"/>
      <c r="F3" s="70"/>
      <c r="G3" s="70"/>
      <c r="H3" s="75"/>
      <c r="I3" s="70"/>
      <c r="J3" s="70"/>
      <c r="K3" s="70"/>
      <c r="L3" s="76" t="s">
        <v>222</v>
      </c>
      <c r="M3" s="70"/>
    </row>
    <row r="4" spans="1:17" s="37" customFormat="1" x14ac:dyDescent="0.25">
      <c r="A4" s="72"/>
      <c r="B4" s="73"/>
      <c r="C4" s="73"/>
      <c r="D4" s="74"/>
      <c r="E4" s="70"/>
      <c r="F4" s="70"/>
      <c r="G4" s="70"/>
      <c r="H4" s="75"/>
      <c r="I4" s="70"/>
      <c r="J4" s="70"/>
      <c r="K4" s="70"/>
      <c r="L4" s="77" t="s">
        <v>223</v>
      </c>
      <c r="M4" s="70"/>
    </row>
    <row r="5" spans="1:17" s="37" customFormat="1" x14ac:dyDescent="0.25">
      <c r="A5" s="72"/>
      <c r="B5" s="73"/>
      <c r="C5" s="73"/>
      <c r="D5" s="74"/>
      <c r="E5" s="70"/>
      <c r="F5" s="70"/>
      <c r="G5" s="70"/>
      <c r="H5" s="75"/>
      <c r="I5" s="125"/>
      <c r="J5" s="70"/>
      <c r="K5" s="70"/>
      <c r="L5" s="76" t="s">
        <v>455</v>
      </c>
      <c r="M5" s="70"/>
    </row>
    <row r="6" spans="1:17" ht="15.75" thickBot="1" x14ac:dyDescent="0.3">
      <c r="A6" s="183" t="s">
        <v>1239</v>
      </c>
      <c r="B6" s="183"/>
      <c r="C6" s="183"/>
      <c r="D6" s="183"/>
      <c r="E6" s="183"/>
      <c r="F6" s="183"/>
      <c r="G6" s="183"/>
      <c r="H6" s="183"/>
      <c r="I6" s="183"/>
      <c r="J6" s="183"/>
      <c r="K6" s="183"/>
      <c r="L6" s="183"/>
      <c r="M6" s="183"/>
    </row>
    <row r="7" spans="1:17" ht="31.9" customHeight="1" thickTop="1" x14ac:dyDescent="0.25">
      <c r="A7" s="184" t="s">
        <v>1</v>
      </c>
      <c r="B7" s="186" t="s">
        <v>16</v>
      </c>
      <c r="C7" s="188" t="s">
        <v>17</v>
      </c>
      <c r="D7" s="190" t="s">
        <v>18</v>
      </c>
      <c r="E7" s="190" t="s">
        <v>3</v>
      </c>
      <c r="F7" s="190" t="s">
        <v>19</v>
      </c>
      <c r="G7" s="190"/>
      <c r="H7" s="192" t="s">
        <v>20</v>
      </c>
      <c r="I7" s="190" t="s">
        <v>21</v>
      </c>
      <c r="J7" s="190" t="s">
        <v>22</v>
      </c>
      <c r="K7" s="186" t="s">
        <v>4</v>
      </c>
      <c r="L7" s="194" t="s">
        <v>23</v>
      </c>
      <c r="M7" s="181" t="s">
        <v>24</v>
      </c>
    </row>
    <row r="8" spans="1:17" ht="55.9" customHeight="1" x14ac:dyDescent="0.25">
      <c r="A8" s="185"/>
      <c r="B8" s="187"/>
      <c r="C8" s="189"/>
      <c r="D8" s="191"/>
      <c r="E8" s="191"/>
      <c r="F8" s="78" t="s">
        <v>5</v>
      </c>
      <c r="G8" s="78" t="s">
        <v>6</v>
      </c>
      <c r="H8" s="193"/>
      <c r="I8" s="191"/>
      <c r="J8" s="191"/>
      <c r="K8" s="187"/>
      <c r="L8" s="195"/>
      <c r="M8" s="182"/>
      <c r="O8" s="16" t="s">
        <v>2</v>
      </c>
      <c r="P8" s="16" t="s">
        <v>3</v>
      </c>
      <c r="Q8" s="16" t="s">
        <v>4</v>
      </c>
    </row>
    <row r="9" spans="1:17" ht="276" x14ac:dyDescent="0.25">
      <c r="A9" s="51">
        <v>1</v>
      </c>
      <c r="B9" s="53" t="s">
        <v>67</v>
      </c>
      <c r="C9" s="61" t="s">
        <v>130</v>
      </c>
      <c r="D9" s="79" t="s">
        <v>28</v>
      </c>
      <c r="E9" s="79" t="s">
        <v>9</v>
      </c>
      <c r="F9" s="80">
        <v>10000</v>
      </c>
      <c r="G9" s="80">
        <f>(308413.76-G11)/1.19</f>
        <v>229171.22689075631</v>
      </c>
      <c r="H9" s="81" t="s">
        <v>58</v>
      </c>
      <c r="I9" s="82" t="s">
        <v>61</v>
      </c>
      <c r="J9" s="83" t="s">
        <v>60</v>
      </c>
      <c r="K9" s="83" t="s">
        <v>8</v>
      </c>
      <c r="L9" s="83" t="s">
        <v>62</v>
      </c>
      <c r="M9" s="84">
        <v>2020</v>
      </c>
      <c r="O9" s="16"/>
      <c r="P9" s="16"/>
      <c r="Q9" s="16"/>
    </row>
    <row r="10" spans="1:17" x14ac:dyDescent="0.25">
      <c r="A10" s="178" t="s">
        <v>403</v>
      </c>
      <c r="B10" s="179"/>
      <c r="C10" s="179"/>
      <c r="D10" s="179"/>
      <c r="E10" s="180"/>
      <c r="F10" s="80"/>
      <c r="G10" s="86">
        <f>SUM(G8:G9)*1.19</f>
        <v>272713.76</v>
      </c>
      <c r="H10" s="81"/>
      <c r="I10" s="82"/>
      <c r="J10" s="83"/>
      <c r="K10" s="83"/>
      <c r="L10" s="83"/>
      <c r="M10" s="84"/>
      <c r="O10" s="16"/>
      <c r="P10" s="16" t="s">
        <v>7</v>
      </c>
      <c r="Q10" s="16" t="s">
        <v>8</v>
      </c>
    </row>
    <row r="11" spans="1:17" x14ac:dyDescent="0.25">
      <c r="A11" s="178" t="s">
        <v>404</v>
      </c>
      <c r="B11" s="179"/>
      <c r="C11" s="179"/>
      <c r="D11" s="179"/>
      <c r="E11" s="180"/>
      <c r="F11" s="80"/>
      <c r="G11" s="86">
        <f>'Anexa achizitii directe 2024'!D16</f>
        <v>35700</v>
      </c>
      <c r="H11" s="81"/>
      <c r="I11" s="82"/>
      <c r="J11" s="83"/>
      <c r="K11" s="83"/>
      <c r="L11" s="83"/>
      <c r="M11" s="84"/>
      <c r="N11" s="43"/>
      <c r="O11" s="16" t="s">
        <v>25</v>
      </c>
      <c r="P11" s="16" t="s">
        <v>9</v>
      </c>
      <c r="Q11" s="16" t="s">
        <v>10</v>
      </c>
    </row>
    <row r="12" spans="1:17" x14ac:dyDescent="0.25">
      <c r="A12" s="178" t="s">
        <v>405</v>
      </c>
      <c r="B12" s="179"/>
      <c r="C12" s="179"/>
      <c r="D12" s="179"/>
      <c r="E12" s="180"/>
      <c r="F12" s="80"/>
      <c r="G12" s="86">
        <f>SUM(G10:G11)</f>
        <v>308413.76</v>
      </c>
      <c r="H12" s="81"/>
      <c r="I12" s="82"/>
      <c r="J12" s="83"/>
      <c r="K12" s="83"/>
      <c r="L12" s="83"/>
      <c r="M12" s="84"/>
      <c r="O12" s="16" t="s">
        <v>26</v>
      </c>
      <c r="P12" s="16"/>
      <c r="Q12" s="16"/>
    </row>
    <row r="13" spans="1:17" ht="36" x14ac:dyDescent="0.25">
      <c r="A13" s="51">
        <v>2</v>
      </c>
      <c r="B13" s="53" t="s">
        <v>57</v>
      </c>
      <c r="C13" s="61" t="s">
        <v>96</v>
      </c>
      <c r="D13" s="79" t="s">
        <v>25</v>
      </c>
      <c r="E13" s="79" t="s">
        <v>9</v>
      </c>
      <c r="F13" s="80">
        <f>25000*12</f>
        <v>300000</v>
      </c>
      <c r="G13" s="80">
        <v>3360000</v>
      </c>
      <c r="H13" s="81" t="s">
        <v>58</v>
      </c>
      <c r="I13" s="82" t="s">
        <v>61</v>
      </c>
      <c r="J13" s="83" t="s">
        <v>60</v>
      </c>
      <c r="K13" s="83" t="s">
        <v>8</v>
      </c>
      <c r="L13" s="83" t="s">
        <v>62</v>
      </c>
      <c r="M13" s="84">
        <v>2022</v>
      </c>
      <c r="O13" s="16"/>
      <c r="P13" s="16"/>
      <c r="Q13" s="16"/>
    </row>
    <row r="14" spans="1:17" ht="24" x14ac:dyDescent="0.25">
      <c r="A14" s="51">
        <v>3</v>
      </c>
      <c r="B14" s="52" t="s">
        <v>63</v>
      </c>
      <c r="C14" s="61" t="s">
        <v>156</v>
      </c>
      <c r="D14" s="85"/>
      <c r="E14" s="79" t="s">
        <v>9</v>
      </c>
      <c r="F14" s="80">
        <f>250000/12*12</f>
        <v>250000</v>
      </c>
      <c r="G14" s="80">
        <v>2400000</v>
      </c>
      <c r="H14" s="81" t="s">
        <v>58</v>
      </c>
      <c r="I14" s="82" t="s">
        <v>61</v>
      </c>
      <c r="J14" s="83" t="s">
        <v>60</v>
      </c>
      <c r="K14" s="83" t="s">
        <v>8</v>
      </c>
      <c r="L14" s="83" t="s">
        <v>62</v>
      </c>
      <c r="M14" s="84">
        <v>2022</v>
      </c>
      <c r="O14" s="16"/>
      <c r="P14" s="16"/>
      <c r="Q14" s="16"/>
    </row>
    <row r="15" spans="1:17" x14ac:dyDescent="0.25">
      <c r="A15" s="178" t="s">
        <v>167</v>
      </c>
      <c r="B15" s="179"/>
      <c r="C15" s="179"/>
      <c r="D15" s="179"/>
      <c r="E15" s="180"/>
      <c r="F15" s="80"/>
      <c r="G15" s="86">
        <f>SUM(G13:G14)*1.19</f>
        <v>6854400</v>
      </c>
      <c r="H15" s="81"/>
      <c r="I15" s="82"/>
      <c r="J15" s="83"/>
      <c r="K15" s="83"/>
      <c r="L15" s="83"/>
      <c r="M15" s="84"/>
      <c r="O15" s="16"/>
      <c r="P15" s="16" t="s">
        <v>7</v>
      </c>
      <c r="Q15" s="16" t="s">
        <v>8</v>
      </c>
    </row>
    <row r="16" spans="1:17" x14ac:dyDescent="0.25">
      <c r="A16" s="178" t="s">
        <v>178</v>
      </c>
      <c r="B16" s="179"/>
      <c r="C16" s="179"/>
      <c r="D16" s="179"/>
      <c r="E16" s="180"/>
      <c r="F16" s="80"/>
      <c r="G16" s="86">
        <f>0+'Anexa achizitii directe 2024'!D131</f>
        <v>606038.76130000001</v>
      </c>
      <c r="H16" s="81"/>
      <c r="I16" s="82"/>
      <c r="J16" s="83"/>
      <c r="K16" s="83"/>
      <c r="L16" s="83"/>
      <c r="M16" s="84"/>
      <c r="N16" s="43"/>
      <c r="O16" s="16" t="s">
        <v>25</v>
      </c>
      <c r="P16" s="16" t="s">
        <v>9</v>
      </c>
      <c r="Q16" s="16" t="s">
        <v>10</v>
      </c>
    </row>
    <row r="17" spans="1:17" x14ac:dyDescent="0.25">
      <c r="A17" s="178" t="s">
        <v>168</v>
      </c>
      <c r="B17" s="179"/>
      <c r="C17" s="179"/>
      <c r="D17" s="179"/>
      <c r="E17" s="180"/>
      <c r="F17" s="80"/>
      <c r="G17" s="86">
        <f>SUM(G15:G16)</f>
        <v>7460438.7613000004</v>
      </c>
      <c r="H17" s="81"/>
      <c r="I17" s="82"/>
      <c r="J17" s="83"/>
      <c r="K17" s="83"/>
      <c r="L17" s="83"/>
      <c r="M17" s="84"/>
      <c r="O17" s="16" t="s">
        <v>26</v>
      </c>
      <c r="P17" s="16"/>
      <c r="Q17" s="16"/>
    </row>
    <row r="18" spans="1:17" ht="24" x14ac:dyDescent="0.25">
      <c r="A18" s="51">
        <v>4</v>
      </c>
      <c r="B18" s="52" t="s">
        <v>157</v>
      </c>
      <c r="C18" s="61" t="s">
        <v>158</v>
      </c>
      <c r="D18" s="79" t="s">
        <v>25</v>
      </c>
      <c r="E18" s="79" t="s">
        <v>9</v>
      </c>
      <c r="F18" s="80">
        <v>1</v>
      </c>
      <c r="G18" s="80">
        <v>1548930</v>
      </c>
      <c r="H18" s="81" t="s">
        <v>58</v>
      </c>
      <c r="I18" s="82" t="s">
        <v>61</v>
      </c>
      <c r="J18" s="83" t="s">
        <v>60</v>
      </c>
      <c r="K18" s="71"/>
      <c r="L18" s="83" t="s">
        <v>62</v>
      </c>
      <c r="M18" s="84">
        <v>2023</v>
      </c>
      <c r="O18" s="16" t="s">
        <v>27</v>
      </c>
      <c r="P18" s="16"/>
      <c r="Q18" s="16"/>
    </row>
    <row r="19" spans="1:17" ht="120" x14ac:dyDescent="0.25">
      <c r="A19" s="51">
        <v>5</v>
      </c>
      <c r="B19" s="53" t="s">
        <v>452</v>
      </c>
      <c r="C19" s="61" t="s">
        <v>162</v>
      </c>
      <c r="D19" s="79" t="s">
        <v>29</v>
      </c>
      <c r="E19" s="79" t="s">
        <v>9</v>
      </c>
      <c r="F19" s="80">
        <v>1</v>
      </c>
      <c r="G19" s="80">
        <f>252000</f>
        <v>252000</v>
      </c>
      <c r="H19" s="81" t="s">
        <v>58</v>
      </c>
      <c r="I19" s="82" t="s">
        <v>61</v>
      </c>
      <c r="J19" s="83" t="s">
        <v>60</v>
      </c>
      <c r="K19" s="83" t="s">
        <v>10</v>
      </c>
      <c r="L19" s="83" t="s">
        <v>62</v>
      </c>
      <c r="M19" s="84">
        <v>2022</v>
      </c>
      <c r="O19" s="16" t="s">
        <v>11</v>
      </c>
      <c r="P19" s="16"/>
      <c r="Q19" s="16"/>
    </row>
    <row r="20" spans="1:17" ht="48" x14ac:dyDescent="0.25">
      <c r="A20" s="51">
        <v>6</v>
      </c>
      <c r="B20" s="53" t="s">
        <v>163</v>
      </c>
      <c r="C20" s="61" t="s">
        <v>164</v>
      </c>
      <c r="D20" s="79" t="s">
        <v>30</v>
      </c>
      <c r="E20" s="79" t="s">
        <v>7</v>
      </c>
      <c r="F20" s="80">
        <v>1</v>
      </c>
      <c r="G20" s="80">
        <f>633043</f>
        <v>633043</v>
      </c>
      <c r="H20" s="81" t="s">
        <v>58</v>
      </c>
      <c r="I20" s="79">
        <v>2020</v>
      </c>
      <c r="J20" s="83" t="s">
        <v>60</v>
      </c>
      <c r="K20" s="83" t="s">
        <v>10</v>
      </c>
      <c r="L20" s="83" t="s">
        <v>71</v>
      </c>
      <c r="M20" s="84">
        <v>2022</v>
      </c>
      <c r="O20" s="16" t="s">
        <v>12</v>
      </c>
      <c r="P20" s="16"/>
      <c r="Q20" s="16"/>
    </row>
    <row r="21" spans="1:17" ht="36" x14ac:dyDescent="0.25">
      <c r="A21" s="51">
        <v>7</v>
      </c>
      <c r="B21" s="53" t="s">
        <v>165</v>
      </c>
      <c r="C21" s="61" t="s">
        <v>166</v>
      </c>
      <c r="D21" s="79" t="s">
        <v>25</v>
      </c>
      <c r="E21" s="79" t="s">
        <v>9</v>
      </c>
      <c r="F21" s="80">
        <v>1</v>
      </c>
      <c r="G21" s="87">
        <v>1100000</v>
      </c>
      <c r="H21" s="81" t="s">
        <v>58</v>
      </c>
      <c r="I21" s="79">
        <v>2020</v>
      </c>
      <c r="J21" s="83" t="s">
        <v>60</v>
      </c>
      <c r="K21" s="83" t="s">
        <v>8</v>
      </c>
      <c r="L21" s="83" t="s">
        <v>62</v>
      </c>
      <c r="M21" s="84">
        <v>2022</v>
      </c>
      <c r="O21" s="16" t="s">
        <v>28</v>
      </c>
      <c r="P21" s="16"/>
      <c r="Q21" s="16"/>
    </row>
    <row r="22" spans="1:17" ht="48" x14ac:dyDescent="0.25">
      <c r="A22" s="51">
        <v>8</v>
      </c>
      <c r="B22" s="53" t="s">
        <v>171</v>
      </c>
      <c r="C22" s="61" t="s">
        <v>172</v>
      </c>
      <c r="D22" s="79" t="s">
        <v>30</v>
      </c>
      <c r="E22" s="79" t="s">
        <v>9</v>
      </c>
      <c r="F22" s="80">
        <v>1</v>
      </c>
      <c r="G22" s="80">
        <v>205000</v>
      </c>
      <c r="H22" s="81" t="s">
        <v>58</v>
      </c>
      <c r="I22" s="82" t="s">
        <v>61</v>
      </c>
      <c r="J22" s="83" t="s">
        <v>173</v>
      </c>
      <c r="K22" s="83" t="s">
        <v>10</v>
      </c>
      <c r="L22" s="83" t="s">
        <v>62</v>
      </c>
      <c r="M22" s="84">
        <v>2023</v>
      </c>
      <c r="O22" s="16" t="s">
        <v>29</v>
      </c>
      <c r="P22" s="16"/>
      <c r="Q22" s="16"/>
    </row>
    <row r="23" spans="1:17" ht="48" x14ac:dyDescent="0.25">
      <c r="A23" s="51">
        <v>9</v>
      </c>
      <c r="B23" s="61" t="s">
        <v>107</v>
      </c>
      <c r="C23" s="61" t="s">
        <v>119</v>
      </c>
      <c r="D23" s="79" t="s">
        <v>28</v>
      </c>
      <c r="E23" s="79" t="s">
        <v>9</v>
      </c>
      <c r="F23" s="80">
        <v>1</v>
      </c>
      <c r="G23" s="80">
        <v>268000</v>
      </c>
      <c r="H23" s="81" t="s">
        <v>58</v>
      </c>
      <c r="I23" s="82" t="s">
        <v>61</v>
      </c>
      <c r="J23" s="83" t="s">
        <v>173</v>
      </c>
      <c r="K23" s="83" t="s">
        <v>8</v>
      </c>
      <c r="L23" s="83" t="s">
        <v>62</v>
      </c>
      <c r="M23" s="84">
        <v>2023</v>
      </c>
      <c r="O23" s="16" t="s">
        <v>29</v>
      </c>
      <c r="P23" s="16"/>
      <c r="Q23" s="16"/>
    </row>
    <row r="24" spans="1:17" ht="18.75" customHeight="1" x14ac:dyDescent="0.25">
      <c r="A24" s="178" t="s">
        <v>169</v>
      </c>
      <c r="B24" s="179"/>
      <c r="C24" s="179"/>
      <c r="D24" s="179"/>
      <c r="E24" s="180"/>
      <c r="F24" s="80"/>
      <c r="G24" s="86">
        <f>SUM(G18:G23)*1.19</f>
        <v>4768297.87</v>
      </c>
      <c r="H24" s="81"/>
      <c r="I24" s="82"/>
      <c r="J24" s="83"/>
      <c r="K24" s="83"/>
      <c r="L24" s="83"/>
      <c r="M24" s="84"/>
      <c r="O24" s="16" t="s">
        <v>30</v>
      </c>
      <c r="P24" s="16"/>
      <c r="Q24" s="16"/>
    </row>
    <row r="25" spans="1:17" x14ac:dyDescent="0.25">
      <c r="A25" s="178" t="s">
        <v>190</v>
      </c>
      <c r="B25" s="179"/>
      <c r="C25" s="179"/>
      <c r="D25" s="179"/>
      <c r="E25" s="180"/>
      <c r="F25" s="80"/>
      <c r="G25" s="86">
        <f>0+'Anexa achizitii directe 2024'!D150</f>
        <v>915348</v>
      </c>
      <c r="H25" s="81"/>
      <c r="I25" s="82"/>
      <c r="J25" s="83"/>
      <c r="K25" s="83"/>
      <c r="L25" s="83"/>
      <c r="M25" s="84"/>
    </row>
    <row r="26" spans="1:17" x14ac:dyDescent="0.25">
      <c r="A26" s="178" t="s">
        <v>170</v>
      </c>
      <c r="B26" s="179"/>
      <c r="C26" s="179"/>
      <c r="D26" s="179"/>
      <c r="E26" s="180"/>
      <c r="F26" s="80"/>
      <c r="G26" s="86">
        <f>SUM(G24:G25)</f>
        <v>5683645.8700000001</v>
      </c>
      <c r="H26" s="81"/>
      <c r="I26" s="82"/>
      <c r="J26" s="83"/>
      <c r="K26" s="83"/>
      <c r="L26" s="83"/>
      <c r="M26" s="84"/>
    </row>
    <row r="27" spans="1:17" ht="48" x14ac:dyDescent="0.25">
      <c r="A27" s="88">
        <v>10</v>
      </c>
      <c r="B27" s="53" t="s">
        <v>171</v>
      </c>
      <c r="C27" s="61" t="s">
        <v>172</v>
      </c>
      <c r="D27" s="79" t="s">
        <v>29</v>
      </c>
      <c r="E27" s="79" t="s">
        <v>7</v>
      </c>
      <c r="F27" s="80">
        <f>686501</f>
        <v>686501</v>
      </c>
      <c r="G27" s="80">
        <v>1800000</v>
      </c>
      <c r="H27" s="81" t="s">
        <v>58</v>
      </c>
      <c r="I27" s="79">
        <v>2020</v>
      </c>
      <c r="J27" s="83" t="s">
        <v>173</v>
      </c>
      <c r="K27" s="83" t="s">
        <v>10</v>
      </c>
      <c r="L27" s="83" t="s">
        <v>62</v>
      </c>
      <c r="M27" s="84">
        <v>2023</v>
      </c>
    </row>
    <row r="28" spans="1:17" x14ac:dyDescent="0.25">
      <c r="A28" s="178" t="s">
        <v>174</v>
      </c>
      <c r="B28" s="179"/>
      <c r="C28" s="179"/>
      <c r="D28" s="179"/>
      <c r="E28" s="180"/>
      <c r="F28" s="80"/>
      <c r="G28" s="86">
        <f>SUM(G27)</f>
        <v>1800000</v>
      </c>
      <c r="H28" s="81"/>
      <c r="I28" s="82"/>
      <c r="J28" s="83"/>
      <c r="K28" s="83"/>
      <c r="L28" s="83"/>
      <c r="M28" s="84"/>
    </row>
    <row r="29" spans="1:17" x14ac:dyDescent="0.25">
      <c r="A29" s="178" t="s">
        <v>175</v>
      </c>
      <c r="B29" s="179"/>
      <c r="C29" s="179"/>
      <c r="D29" s="179"/>
      <c r="E29" s="180"/>
      <c r="F29" s="80"/>
      <c r="G29" s="86">
        <f>SUM(G28)</f>
        <v>1800000</v>
      </c>
      <c r="H29" s="81"/>
      <c r="I29" s="82"/>
      <c r="J29" s="83"/>
      <c r="K29" s="83"/>
      <c r="L29" s="83"/>
      <c r="M29" s="84"/>
    </row>
    <row r="30" spans="1:17" s="133" customFormat="1" ht="24" x14ac:dyDescent="0.25">
      <c r="A30" s="126">
        <v>11</v>
      </c>
      <c r="B30" s="61" t="s">
        <v>587</v>
      </c>
      <c r="C30" s="61" t="s">
        <v>161</v>
      </c>
      <c r="D30" s="127" t="s">
        <v>25</v>
      </c>
      <c r="E30" s="127" t="s">
        <v>9</v>
      </c>
      <c r="F30" s="128">
        <v>1000</v>
      </c>
      <c r="G30" s="128">
        <f>9300000/48*11</f>
        <v>2131250</v>
      </c>
      <c r="H30" s="129" t="s">
        <v>58</v>
      </c>
      <c r="I30" s="130" t="s">
        <v>61</v>
      </c>
      <c r="J30" s="130" t="s">
        <v>61</v>
      </c>
      <c r="K30" s="131"/>
      <c r="L30" s="130" t="s">
        <v>126</v>
      </c>
      <c r="M30" s="132">
        <v>2023</v>
      </c>
    </row>
    <row r="31" spans="1:17" s="133" customFormat="1" ht="24" x14ac:dyDescent="0.25">
      <c r="A31" s="126">
        <v>12</v>
      </c>
      <c r="B31" s="61" t="s">
        <v>588</v>
      </c>
      <c r="C31" s="61" t="s">
        <v>161</v>
      </c>
      <c r="D31" s="127" t="s">
        <v>25</v>
      </c>
      <c r="E31" s="127" t="s">
        <v>9</v>
      </c>
      <c r="F31" s="128">
        <v>1000</v>
      </c>
      <c r="G31" s="128">
        <f>15684000/48*11</f>
        <v>3594250</v>
      </c>
      <c r="H31" s="129" t="s">
        <v>58</v>
      </c>
      <c r="I31" s="130" t="s">
        <v>61</v>
      </c>
      <c r="J31" s="131" t="s">
        <v>60</v>
      </c>
      <c r="K31" s="131"/>
      <c r="L31" s="130" t="s">
        <v>126</v>
      </c>
      <c r="M31" s="132">
        <v>2023</v>
      </c>
    </row>
    <row r="32" spans="1:17" ht="24" x14ac:dyDescent="0.25">
      <c r="A32" s="51">
        <v>13</v>
      </c>
      <c r="B32" s="53" t="s">
        <v>442</v>
      </c>
      <c r="C32" s="53" t="s">
        <v>443</v>
      </c>
      <c r="D32" s="79" t="s">
        <v>25</v>
      </c>
      <c r="E32" s="79" t="s">
        <v>9</v>
      </c>
      <c r="F32" s="80">
        <v>1000</v>
      </c>
      <c r="G32" s="80">
        <v>330000</v>
      </c>
      <c r="H32" s="81" t="s">
        <v>58</v>
      </c>
      <c r="I32" s="82" t="s">
        <v>61</v>
      </c>
      <c r="J32" s="83" t="s">
        <v>60</v>
      </c>
      <c r="K32" s="83"/>
      <c r="L32" s="82" t="s">
        <v>126</v>
      </c>
      <c r="M32" s="84">
        <v>2023</v>
      </c>
    </row>
    <row r="33" spans="1:13" ht="24" x14ac:dyDescent="0.25">
      <c r="A33" s="51">
        <v>14</v>
      </c>
      <c r="B33" s="53" t="s">
        <v>446</v>
      </c>
      <c r="C33" s="53" t="s">
        <v>443</v>
      </c>
      <c r="D33" s="79" t="s">
        <v>25</v>
      </c>
      <c r="E33" s="79" t="s">
        <v>9</v>
      </c>
      <c r="F33" s="80">
        <v>1000</v>
      </c>
      <c r="G33" s="80">
        <v>200000</v>
      </c>
      <c r="H33" s="81" t="s">
        <v>58</v>
      </c>
      <c r="I33" s="82" t="s">
        <v>61</v>
      </c>
      <c r="J33" s="83" t="s">
        <v>60</v>
      </c>
      <c r="K33" s="83"/>
      <c r="L33" s="82" t="s">
        <v>126</v>
      </c>
      <c r="M33" s="84">
        <v>2023</v>
      </c>
    </row>
    <row r="34" spans="1:13" ht="24" x14ac:dyDescent="0.25">
      <c r="A34" s="51">
        <v>15</v>
      </c>
      <c r="B34" s="53" t="s">
        <v>453</v>
      </c>
      <c r="C34" s="53" t="s">
        <v>427</v>
      </c>
      <c r="D34" s="79" t="s">
        <v>25</v>
      </c>
      <c r="E34" s="79" t="s">
        <v>9</v>
      </c>
      <c r="F34" s="80">
        <v>1000</v>
      </c>
      <c r="G34" s="80">
        <v>200000</v>
      </c>
      <c r="H34" s="81" t="s">
        <v>58</v>
      </c>
      <c r="I34" s="82" t="s">
        <v>61</v>
      </c>
      <c r="J34" s="83" t="s">
        <v>60</v>
      </c>
      <c r="K34" s="83"/>
      <c r="L34" s="82" t="s">
        <v>126</v>
      </c>
      <c r="M34" s="84">
        <v>2023</v>
      </c>
    </row>
    <row r="35" spans="1:13" ht="24" x14ac:dyDescent="0.25">
      <c r="A35" s="51">
        <v>16</v>
      </c>
      <c r="B35" s="53" t="s">
        <v>486</v>
      </c>
      <c r="C35" s="53" t="s">
        <v>427</v>
      </c>
      <c r="D35" s="79" t="s">
        <v>25</v>
      </c>
      <c r="E35" s="79" t="s">
        <v>9</v>
      </c>
      <c r="F35" s="80">
        <v>1000</v>
      </c>
      <c r="G35" s="80">
        <v>200000</v>
      </c>
      <c r="H35" s="81" t="s">
        <v>58</v>
      </c>
      <c r="I35" s="82" t="s">
        <v>61</v>
      </c>
      <c r="J35" s="83" t="s">
        <v>60</v>
      </c>
      <c r="K35" s="83"/>
      <c r="L35" s="82" t="s">
        <v>126</v>
      </c>
      <c r="M35" s="84">
        <v>2023</v>
      </c>
    </row>
    <row r="36" spans="1:13" ht="36" x14ac:dyDescent="0.25">
      <c r="A36" s="51">
        <v>17</v>
      </c>
      <c r="B36" s="53" t="s">
        <v>454</v>
      </c>
      <c r="C36" s="53" t="s">
        <v>448</v>
      </c>
      <c r="D36" s="79" t="s">
        <v>25</v>
      </c>
      <c r="E36" s="79" t="s">
        <v>9</v>
      </c>
      <c r="F36" s="80">
        <v>1000</v>
      </c>
      <c r="G36" s="80">
        <v>871985.23</v>
      </c>
      <c r="H36" s="81" t="s">
        <v>58</v>
      </c>
      <c r="I36" s="82" t="s">
        <v>61</v>
      </c>
      <c r="J36" s="83" t="s">
        <v>60</v>
      </c>
      <c r="K36" s="83"/>
      <c r="L36" s="82" t="s">
        <v>126</v>
      </c>
      <c r="M36" s="84">
        <v>2023</v>
      </c>
    </row>
    <row r="37" spans="1:13" ht="36" x14ac:dyDescent="0.25">
      <c r="A37" s="51">
        <v>18</v>
      </c>
      <c r="B37" s="53" t="s">
        <v>1222</v>
      </c>
      <c r="C37" s="53" t="s">
        <v>448</v>
      </c>
      <c r="D37" s="79" t="s">
        <v>25</v>
      </c>
      <c r="E37" s="79" t="s">
        <v>9</v>
      </c>
      <c r="F37" s="80">
        <v>1000</v>
      </c>
      <c r="G37" s="80">
        <v>437484.58</v>
      </c>
      <c r="H37" s="81" t="s">
        <v>58</v>
      </c>
      <c r="I37" s="82" t="s">
        <v>61</v>
      </c>
      <c r="J37" s="83" t="s">
        <v>60</v>
      </c>
      <c r="K37" s="83"/>
      <c r="L37" s="82" t="s">
        <v>126</v>
      </c>
      <c r="M37" s="84">
        <v>2023</v>
      </c>
    </row>
    <row r="38" spans="1:13" x14ac:dyDescent="0.25">
      <c r="A38" s="178" t="s">
        <v>176</v>
      </c>
      <c r="B38" s="179"/>
      <c r="C38" s="179"/>
      <c r="D38" s="179"/>
      <c r="E38" s="180"/>
      <c r="F38" s="80"/>
      <c r="G38" s="86">
        <f>SUM(G30:G37)*1.09</f>
        <v>8681817.0929000005</v>
      </c>
      <c r="H38" s="81"/>
      <c r="I38" s="82"/>
      <c r="J38" s="83"/>
      <c r="K38" s="83"/>
      <c r="L38" s="83"/>
      <c r="M38" s="84"/>
    </row>
    <row r="39" spans="1:13" x14ac:dyDescent="0.25">
      <c r="A39" s="178" t="s">
        <v>189</v>
      </c>
      <c r="B39" s="179"/>
      <c r="C39" s="179"/>
      <c r="D39" s="179"/>
      <c r="E39" s="180"/>
      <c r="F39" s="80"/>
      <c r="G39" s="86">
        <f>0+'Anexa achizitii directe 2024'!D202</f>
        <v>428027.09690000006</v>
      </c>
      <c r="H39" s="81"/>
      <c r="I39" s="82"/>
      <c r="J39" s="83"/>
      <c r="K39" s="83"/>
      <c r="L39" s="83"/>
      <c r="M39" s="84"/>
    </row>
    <row r="40" spans="1:13" x14ac:dyDescent="0.25">
      <c r="A40" s="178" t="s">
        <v>177</v>
      </c>
      <c r="B40" s="179"/>
      <c r="C40" s="179"/>
      <c r="D40" s="179"/>
      <c r="E40" s="180"/>
      <c r="F40" s="80"/>
      <c r="G40" s="86">
        <f>SUM(G38:G39)</f>
        <v>9109844.1897999998</v>
      </c>
      <c r="H40" s="81"/>
      <c r="I40" s="82"/>
      <c r="J40" s="83"/>
      <c r="K40" s="83"/>
      <c r="L40" s="83"/>
      <c r="M40" s="84"/>
    </row>
    <row r="41" spans="1:13" ht="36" x14ac:dyDescent="0.25">
      <c r="A41" s="51">
        <v>19</v>
      </c>
      <c r="B41" s="53" t="s">
        <v>406</v>
      </c>
      <c r="C41" s="61" t="s">
        <v>128</v>
      </c>
      <c r="D41" s="79" t="s">
        <v>25</v>
      </c>
      <c r="E41" s="79" t="s">
        <v>9</v>
      </c>
      <c r="F41" s="80">
        <f>500364/36</f>
        <v>13899</v>
      </c>
      <c r="G41" s="80">
        <v>500000</v>
      </c>
      <c r="H41" s="81" t="s">
        <v>58</v>
      </c>
      <c r="I41" s="82" t="s">
        <v>61</v>
      </c>
      <c r="J41" s="83" t="s">
        <v>60</v>
      </c>
      <c r="K41" s="83"/>
      <c r="L41" s="83" t="s">
        <v>62</v>
      </c>
      <c r="M41" s="84">
        <v>2021</v>
      </c>
    </row>
    <row r="42" spans="1:13" ht="36" x14ac:dyDescent="0.25">
      <c r="A42" s="51">
        <v>20</v>
      </c>
      <c r="B42" s="53" t="s">
        <v>488</v>
      </c>
      <c r="C42" s="61" t="s">
        <v>487</v>
      </c>
      <c r="D42" s="79" t="s">
        <v>28</v>
      </c>
      <c r="E42" s="79" t="s">
        <v>9</v>
      </c>
      <c r="F42" s="80">
        <f>76097.4/12</f>
        <v>6341.45</v>
      </c>
      <c r="G42" s="80">
        <v>150000</v>
      </c>
      <c r="H42" s="81" t="s">
        <v>58</v>
      </c>
      <c r="I42" s="82" t="s">
        <v>61</v>
      </c>
      <c r="J42" s="83" t="s">
        <v>60</v>
      </c>
      <c r="K42" s="83"/>
      <c r="L42" s="83" t="s">
        <v>62</v>
      </c>
      <c r="M42" s="84">
        <v>2021</v>
      </c>
    </row>
    <row r="43" spans="1:13" ht="36" x14ac:dyDescent="0.25">
      <c r="A43" s="51">
        <v>21</v>
      </c>
      <c r="B43" s="53" t="s">
        <v>491</v>
      </c>
      <c r="C43" s="61" t="s">
        <v>128</v>
      </c>
      <c r="D43" s="79" t="s">
        <v>25</v>
      </c>
      <c r="E43" s="79" t="s">
        <v>7</v>
      </c>
      <c r="F43" s="80">
        <v>78000</v>
      </c>
      <c r="G43" s="80">
        <v>150000</v>
      </c>
      <c r="H43" s="81" t="s">
        <v>58</v>
      </c>
      <c r="I43" s="82" t="s">
        <v>60</v>
      </c>
      <c r="J43" s="83" t="s">
        <v>60</v>
      </c>
      <c r="K43" s="83"/>
      <c r="L43" s="83" t="s">
        <v>62</v>
      </c>
      <c r="M43" s="84">
        <v>2021</v>
      </c>
    </row>
    <row r="44" spans="1:13" ht="36" x14ac:dyDescent="0.25">
      <c r="A44" s="51">
        <v>22</v>
      </c>
      <c r="B44" s="53" t="s">
        <v>241</v>
      </c>
      <c r="C44" s="61" t="s">
        <v>1232</v>
      </c>
      <c r="D44" s="79" t="s">
        <v>25</v>
      </c>
      <c r="E44" s="79" t="s">
        <v>9</v>
      </c>
      <c r="F44" s="80">
        <v>4568.3</v>
      </c>
      <c r="G44" s="80">
        <v>120000</v>
      </c>
      <c r="H44" s="81" t="s">
        <v>58</v>
      </c>
      <c r="I44" s="82" t="s">
        <v>60</v>
      </c>
      <c r="J44" s="83" t="s">
        <v>60</v>
      </c>
      <c r="K44" s="83"/>
      <c r="L44" s="83" t="s">
        <v>62</v>
      </c>
      <c r="M44" s="84">
        <v>2021</v>
      </c>
    </row>
    <row r="45" spans="1:13" ht="24" x14ac:dyDescent="0.25">
      <c r="A45" s="51">
        <v>23</v>
      </c>
      <c r="B45" s="53" t="s">
        <v>268</v>
      </c>
      <c r="C45" s="61" t="s">
        <v>128</v>
      </c>
      <c r="D45" s="79" t="s">
        <v>28</v>
      </c>
      <c r="E45" s="79" t="s">
        <v>9</v>
      </c>
      <c r="F45" s="80">
        <v>126186</v>
      </c>
      <c r="G45" s="80">
        <v>30000</v>
      </c>
      <c r="H45" s="81" t="s">
        <v>58</v>
      </c>
      <c r="I45" s="82" t="s">
        <v>60</v>
      </c>
      <c r="J45" s="83" t="s">
        <v>60</v>
      </c>
      <c r="K45" s="83"/>
      <c r="L45" s="83" t="s">
        <v>62</v>
      </c>
      <c r="M45" s="84">
        <v>2021</v>
      </c>
    </row>
    <row r="46" spans="1:13" ht="36" x14ac:dyDescent="0.25">
      <c r="A46" s="51">
        <v>24</v>
      </c>
      <c r="B46" s="53" t="s">
        <v>490</v>
      </c>
      <c r="C46" s="61" t="s">
        <v>128</v>
      </c>
      <c r="D46" s="79" t="s">
        <v>28</v>
      </c>
      <c r="E46" s="79" t="s">
        <v>9</v>
      </c>
      <c r="F46" s="80">
        <v>260705</v>
      </c>
      <c r="G46" s="80">
        <v>250000</v>
      </c>
      <c r="H46" s="81" t="s">
        <v>58</v>
      </c>
      <c r="I46" s="82" t="s">
        <v>60</v>
      </c>
      <c r="J46" s="83" t="s">
        <v>60</v>
      </c>
      <c r="K46" s="83"/>
      <c r="L46" s="83" t="s">
        <v>62</v>
      </c>
      <c r="M46" s="84">
        <v>2021</v>
      </c>
    </row>
    <row r="47" spans="1:13" ht="24" x14ac:dyDescent="0.25">
      <c r="A47" s="51">
        <v>25</v>
      </c>
      <c r="B47" s="53" t="s">
        <v>267</v>
      </c>
      <c r="C47" s="61" t="s">
        <v>127</v>
      </c>
      <c r="D47" s="79" t="s">
        <v>25</v>
      </c>
      <c r="E47" s="79" t="s">
        <v>9</v>
      </c>
      <c r="F47" s="80">
        <v>22780</v>
      </c>
      <c r="G47" s="80">
        <v>946560</v>
      </c>
      <c r="H47" s="81" t="s">
        <v>58</v>
      </c>
      <c r="I47" s="82" t="s">
        <v>60</v>
      </c>
      <c r="J47" s="83" t="s">
        <v>60</v>
      </c>
      <c r="K47" s="83"/>
      <c r="L47" s="83" t="s">
        <v>62</v>
      </c>
      <c r="M47" s="84">
        <v>2022</v>
      </c>
    </row>
    <row r="48" spans="1:13" ht="24" x14ac:dyDescent="0.25">
      <c r="A48" s="51">
        <v>26</v>
      </c>
      <c r="B48" s="53" t="s">
        <v>489</v>
      </c>
      <c r="C48" s="61" t="s">
        <v>127</v>
      </c>
      <c r="D48" s="79" t="s">
        <v>25</v>
      </c>
      <c r="E48" s="79" t="s">
        <v>9</v>
      </c>
      <c r="F48" s="80">
        <v>137376</v>
      </c>
      <c r="G48" s="80">
        <v>500000</v>
      </c>
      <c r="H48" s="81" t="s">
        <v>58</v>
      </c>
      <c r="I48" s="82" t="s">
        <v>60</v>
      </c>
      <c r="J48" s="83" t="s">
        <v>60</v>
      </c>
      <c r="K48" s="83"/>
      <c r="L48" s="83" t="s">
        <v>62</v>
      </c>
      <c r="M48" s="84">
        <v>2022</v>
      </c>
    </row>
    <row r="49" spans="1:13" ht="36" x14ac:dyDescent="0.25">
      <c r="A49" s="51">
        <v>27</v>
      </c>
      <c r="B49" s="53" t="s">
        <v>492</v>
      </c>
      <c r="C49" s="61" t="s">
        <v>493</v>
      </c>
      <c r="D49" s="79" t="s">
        <v>28</v>
      </c>
      <c r="E49" s="79" t="s">
        <v>9</v>
      </c>
      <c r="F49" s="80">
        <v>10000</v>
      </c>
      <c r="G49" s="80">
        <v>91800</v>
      </c>
      <c r="H49" s="81" t="s">
        <v>58</v>
      </c>
      <c r="I49" s="82" t="s">
        <v>60</v>
      </c>
      <c r="J49" s="83" t="s">
        <v>60</v>
      </c>
      <c r="K49" s="83"/>
      <c r="L49" s="83" t="s">
        <v>62</v>
      </c>
      <c r="M49" s="84">
        <v>2023</v>
      </c>
    </row>
    <row r="50" spans="1:13" ht="60" x14ac:dyDescent="0.25">
      <c r="A50" s="51">
        <v>28</v>
      </c>
      <c r="B50" s="53" t="s">
        <v>595</v>
      </c>
      <c r="C50" s="61" t="s">
        <v>411</v>
      </c>
      <c r="D50" s="79" t="s">
        <v>25</v>
      </c>
      <c r="E50" s="79" t="s">
        <v>9</v>
      </c>
      <c r="F50" s="80">
        <v>1000</v>
      </c>
      <c r="G50" s="80">
        <v>300000</v>
      </c>
      <c r="H50" s="81" t="s">
        <v>58</v>
      </c>
      <c r="I50" s="82" t="s">
        <v>60</v>
      </c>
      <c r="J50" s="83" t="s">
        <v>60</v>
      </c>
      <c r="K50" s="83"/>
      <c r="L50" s="83" t="s">
        <v>62</v>
      </c>
      <c r="M50" s="84">
        <v>2023</v>
      </c>
    </row>
    <row r="51" spans="1:13" ht="60" x14ac:dyDescent="0.25">
      <c r="A51" s="51">
        <v>29</v>
      </c>
      <c r="B51" s="53" t="s">
        <v>596</v>
      </c>
      <c r="C51" s="61" t="s">
        <v>411</v>
      </c>
      <c r="D51" s="79" t="s">
        <v>25</v>
      </c>
      <c r="E51" s="79" t="s">
        <v>9</v>
      </c>
      <c r="F51" s="80">
        <v>1000</v>
      </c>
      <c r="G51" s="80">
        <v>300000</v>
      </c>
      <c r="H51" s="81" t="s">
        <v>58</v>
      </c>
      <c r="I51" s="82" t="s">
        <v>60</v>
      </c>
      <c r="J51" s="83" t="s">
        <v>60</v>
      </c>
      <c r="K51" s="83"/>
      <c r="L51" s="83" t="s">
        <v>62</v>
      </c>
      <c r="M51" s="84">
        <v>2023</v>
      </c>
    </row>
    <row r="52" spans="1:13" ht="60" x14ac:dyDescent="0.25">
      <c r="A52" s="51">
        <v>30</v>
      </c>
      <c r="B52" s="53" t="s">
        <v>597</v>
      </c>
      <c r="C52" s="61" t="s">
        <v>411</v>
      </c>
      <c r="D52" s="79" t="s">
        <v>25</v>
      </c>
      <c r="E52" s="79" t="s">
        <v>9</v>
      </c>
      <c r="F52" s="80">
        <v>1000</v>
      </c>
      <c r="G52" s="80">
        <v>300000</v>
      </c>
      <c r="H52" s="81" t="s">
        <v>58</v>
      </c>
      <c r="I52" s="82" t="s">
        <v>60</v>
      </c>
      <c r="J52" s="83" t="s">
        <v>60</v>
      </c>
      <c r="K52" s="83"/>
      <c r="L52" s="83" t="s">
        <v>62</v>
      </c>
      <c r="M52" s="84">
        <v>2023</v>
      </c>
    </row>
    <row r="53" spans="1:13" x14ac:dyDescent="0.25">
      <c r="A53" s="178" t="s">
        <v>179</v>
      </c>
      <c r="B53" s="179"/>
      <c r="C53" s="179"/>
      <c r="D53" s="179"/>
      <c r="E53" s="180"/>
      <c r="F53" s="80"/>
      <c r="G53" s="86">
        <f>SUM(G41:G52)*1.19</f>
        <v>4329648.3999999994</v>
      </c>
      <c r="H53" s="81"/>
      <c r="I53" s="82"/>
      <c r="J53" s="83"/>
      <c r="K53" s="83"/>
      <c r="L53" s="83"/>
      <c r="M53" s="84"/>
    </row>
    <row r="54" spans="1:13" x14ac:dyDescent="0.25">
      <c r="A54" s="178" t="s">
        <v>188</v>
      </c>
      <c r="B54" s="179"/>
      <c r="C54" s="179"/>
      <c r="D54" s="179"/>
      <c r="E54" s="180"/>
      <c r="F54" s="80"/>
      <c r="G54" s="86">
        <f>0+'Anexa achizitii directe 2024'!D330</f>
        <v>1267111.7263000002</v>
      </c>
      <c r="H54" s="81"/>
      <c r="I54" s="82"/>
      <c r="J54" s="83"/>
      <c r="K54" s="83"/>
      <c r="L54" s="83"/>
      <c r="M54" s="84"/>
    </row>
    <row r="55" spans="1:13" x14ac:dyDescent="0.25">
      <c r="A55" s="178" t="s">
        <v>180</v>
      </c>
      <c r="B55" s="179"/>
      <c r="C55" s="179"/>
      <c r="D55" s="179"/>
      <c r="E55" s="180"/>
      <c r="F55" s="80"/>
      <c r="G55" s="86">
        <f>SUM(G53:G54)</f>
        <v>5596760.1262999997</v>
      </c>
      <c r="H55" s="81"/>
      <c r="I55" s="82"/>
      <c r="J55" s="83"/>
      <c r="K55" s="83"/>
      <c r="L55" s="83"/>
      <c r="M55" s="84"/>
    </row>
    <row r="56" spans="1:13" ht="24" x14ac:dyDescent="0.25">
      <c r="A56" s="51">
        <v>31</v>
      </c>
      <c r="B56" s="89" t="s">
        <v>494</v>
      </c>
      <c r="C56" s="61" t="s">
        <v>183</v>
      </c>
      <c r="D56" s="79" t="s">
        <v>25</v>
      </c>
      <c r="E56" s="79" t="s">
        <v>9</v>
      </c>
      <c r="F56" s="80"/>
      <c r="G56" s="80">
        <f>(1076974.79/1.19)-(G58/1.19)</f>
        <v>895020.83193277323</v>
      </c>
      <c r="H56" s="81" t="s">
        <v>58</v>
      </c>
      <c r="I56" s="79">
        <v>2021</v>
      </c>
      <c r="J56" s="83" t="s">
        <v>60</v>
      </c>
      <c r="K56" s="83"/>
      <c r="L56" s="83" t="s">
        <v>62</v>
      </c>
      <c r="M56" s="84">
        <v>2022</v>
      </c>
    </row>
    <row r="57" spans="1:13" x14ac:dyDescent="0.25">
      <c r="A57" s="178" t="s">
        <v>181</v>
      </c>
      <c r="B57" s="179"/>
      <c r="C57" s="179"/>
      <c r="D57" s="179"/>
      <c r="E57" s="180"/>
      <c r="F57" s="80"/>
      <c r="G57" s="86">
        <f>SUM(G56:G56)*1.19</f>
        <v>1065074.79</v>
      </c>
      <c r="H57" s="81"/>
      <c r="I57" s="82"/>
      <c r="J57" s="83"/>
      <c r="K57" s="83"/>
      <c r="L57" s="83"/>
      <c r="M57" s="84"/>
    </row>
    <row r="58" spans="1:13" x14ac:dyDescent="0.25">
      <c r="A58" s="178" t="s">
        <v>187</v>
      </c>
      <c r="B58" s="179"/>
      <c r="C58" s="179"/>
      <c r="D58" s="179"/>
      <c r="E58" s="180"/>
      <c r="F58" s="80"/>
      <c r="G58" s="86">
        <f>0+'Anexa achizitii directe 2024'!D336</f>
        <v>11900</v>
      </c>
      <c r="H58" s="81"/>
      <c r="I58" s="82"/>
      <c r="J58" s="83"/>
      <c r="K58" s="83"/>
      <c r="L58" s="83"/>
      <c r="M58" s="84"/>
    </row>
    <row r="59" spans="1:13" x14ac:dyDescent="0.25">
      <c r="A59" s="178" t="s">
        <v>182</v>
      </c>
      <c r="B59" s="179"/>
      <c r="C59" s="179"/>
      <c r="D59" s="179"/>
      <c r="E59" s="180"/>
      <c r="F59" s="80"/>
      <c r="G59" s="86">
        <f>G57+G58</f>
        <v>1076974.79</v>
      </c>
      <c r="H59" s="81"/>
      <c r="I59" s="82"/>
      <c r="J59" s="83"/>
      <c r="K59" s="83"/>
      <c r="L59" s="83"/>
      <c r="M59" s="84"/>
    </row>
    <row r="60" spans="1:13" ht="24.75" x14ac:dyDescent="0.25">
      <c r="A60" s="51">
        <v>32</v>
      </c>
      <c r="B60" s="53" t="s">
        <v>159</v>
      </c>
      <c r="C60" s="64" t="s">
        <v>160</v>
      </c>
      <c r="D60" s="79" t="s">
        <v>25</v>
      </c>
      <c r="E60" s="79" t="s">
        <v>9</v>
      </c>
      <c r="F60" s="80">
        <f>708960/48</f>
        <v>14770</v>
      </c>
      <c r="G60" s="80">
        <f>(431990.52-G63)/1.19</f>
        <v>287017.24369747902</v>
      </c>
      <c r="H60" s="81" t="s">
        <v>58</v>
      </c>
      <c r="I60" s="82" t="s">
        <v>61</v>
      </c>
      <c r="J60" s="83" t="s">
        <v>60</v>
      </c>
      <c r="K60" s="83"/>
      <c r="L60" s="83" t="s">
        <v>62</v>
      </c>
      <c r="M60" s="84">
        <v>2022</v>
      </c>
    </row>
    <row r="61" spans="1:13" ht="24.75" hidden="1" x14ac:dyDescent="0.25">
      <c r="A61" s="51">
        <v>29</v>
      </c>
      <c r="B61" s="53" t="s">
        <v>159</v>
      </c>
      <c r="C61" s="64" t="s">
        <v>160</v>
      </c>
      <c r="D61" s="79" t="s">
        <v>25</v>
      </c>
      <c r="E61" s="79" t="s">
        <v>9</v>
      </c>
      <c r="F61" s="80">
        <f>708960/48</f>
        <v>14770</v>
      </c>
      <c r="G61" s="80"/>
      <c r="H61" s="81" t="s">
        <v>58</v>
      </c>
      <c r="I61" s="82" t="s">
        <v>61</v>
      </c>
      <c r="J61" s="83" t="s">
        <v>60</v>
      </c>
      <c r="K61" s="83"/>
      <c r="L61" s="83" t="s">
        <v>62</v>
      </c>
      <c r="M61" s="84">
        <v>2023</v>
      </c>
    </row>
    <row r="62" spans="1:13" x14ac:dyDescent="0.25">
      <c r="A62" s="178" t="s">
        <v>184</v>
      </c>
      <c r="B62" s="179"/>
      <c r="C62" s="179"/>
      <c r="D62" s="179"/>
      <c r="E62" s="180"/>
      <c r="F62" s="80"/>
      <c r="G62" s="86">
        <f>SUM(G60:G61)*1.19</f>
        <v>341550.52</v>
      </c>
      <c r="H62" s="81"/>
      <c r="I62" s="82"/>
      <c r="J62" s="83"/>
      <c r="K62" s="83"/>
      <c r="L62" s="83"/>
      <c r="M62" s="84"/>
    </row>
    <row r="63" spans="1:13" x14ac:dyDescent="0.25">
      <c r="A63" s="178" t="s">
        <v>186</v>
      </c>
      <c r="B63" s="179"/>
      <c r="C63" s="179"/>
      <c r="D63" s="179"/>
      <c r="E63" s="180"/>
      <c r="F63" s="80"/>
      <c r="G63" s="86">
        <f>0+'Anexa achizitii directe 2024'!D340</f>
        <v>90440</v>
      </c>
      <c r="H63" s="81"/>
      <c r="I63" s="82"/>
      <c r="J63" s="83"/>
      <c r="K63" s="83"/>
      <c r="L63" s="83"/>
      <c r="M63" s="84"/>
    </row>
    <row r="64" spans="1:13" ht="13.5" customHeight="1" x14ac:dyDescent="0.25">
      <c r="A64" s="178" t="s">
        <v>185</v>
      </c>
      <c r="B64" s="179"/>
      <c r="C64" s="179"/>
      <c r="D64" s="179"/>
      <c r="E64" s="180"/>
      <c r="F64" s="80"/>
      <c r="G64" s="86">
        <f>SUM(G62:G63)</f>
        <v>431990.52</v>
      </c>
      <c r="H64" s="81"/>
      <c r="I64" s="82"/>
      <c r="J64" s="83"/>
      <c r="K64" s="83"/>
      <c r="L64" s="83"/>
      <c r="M64" s="84"/>
    </row>
    <row r="65" spans="1:13" ht="38.25" x14ac:dyDescent="0.25">
      <c r="A65" s="51">
        <v>33</v>
      </c>
      <c r="B65" s="99" t="s">
        <v>1215</v>
      </c>
      <c r="C65" s="61" t="s">
        <v>230</v>
      </c>
      <c r="D65" s="79" t="s">
        <v>25</v>
      </c>
      <c r="E65" s="79" t="s">
        <v>9</v>
      </c>
      <c r="F65" s="80">
        <v>1</v>
      </c>
      <c r="G65" s="100">
        <v>20000000</v>
      </c>
      <c r="H65" s="81" t="s">
        <v>58</v>
      </c>
      <c r="I65" s="82" t="s">
        <v>61</v>
      </c>
      <c r="J65" s="83" t="s">
        <v>60</v>
      </c>
      <c r="K65" s="83"/>
      <c r="L65" s="83" t="s">
        <v>62</v>
      </c>
      <c r="M65" s="84">
        <v>2023</v>
      </c>
    </row>
    <row r="66" spans="1:13" x14ac:dyDescent="0.25">
      <c r="A66" s="178" t="s">
        <v>1246</v>
      </c>
      <c r="B66" s="179"/>
      <c r="C66" s="179"/>
      <c r="D66" s="179"/>
      <c r="E66" s="180"/>
      <c r="F66" s="80"/>
      <c r="G66" s="86">
        <f>SUM(G65:G65)*1.19</f>
        <v>23800000</v>
      </c>
      <c r="H66" s="81"/>
      <c r="I66" s="82"/>
      <c r="J66" s="83"/>
      <c r="K66" s="83"/>
      <c r="L66" s="83"/>
      <c r="M66" s="84"/>
    </row>
    <row r="67" spans="1:13" hidden="1" x14ac:dyDescent="0.25">
      <c r="A67" s="178" t="s">
        <v>239</v>
      </c>
      <c r="B67" s="179"/>
      <c r="C67" s="179"/>
      <c r="D67" s="179"/>
      <c r="E67" s="180"/>
      <c r="F67" s="80"/>
      <c r="G67" s="86">
        <f>'Anexa achizitii directe 2024'!D540</f>
        <v>0</v>
      </c>
      <c r="H67" s="81"/>
      <c r="I67" s="82"/>
      <c r="J67" s="83"/>
      <c r="K67" s="83"/>
      <c r="L67" s="83"/>
      <c r="M67" s="84"/>
    </row>
    <row r="68" spans="1:13" ht="18.75" hidden="1" customHeight="1" x14ac:dyDescent="0.25">
      <c r="A68" s="178" t="s">
        <v>231</v>
      </c>
      <c r="B68" s="179"/>
      <c r="C68" s="179"/>
      <c r="D68" s="179"/>
      <c r="E68" s="180"/>
      <c r="F68" s="80"/>
      <c r="G68" s="86">
        <f>G66+G67</f>
        <v>23800000</v>
      </c>
      <c r="H68" s="81"/>
      <c r="I68" s="82"/>
      <c r="J68" s="83"/>
      <c r="K68" s="83"/>
      <c r="L68" s="83"/>
      <c r="M68" s="84"/>
    </row>
    <row r="69" spans="1:13" ht="24" hidden="1" x14ac:dyDescent="0.25">
      <c r="A69" s="51">
        <v>35</v>
      </c>
      <c r="B69" s="61"/>
      <c r="C69" s="61" t="s">
        <v>498</v>
      </c>
      <c r="D69" s="79" t="s">
        <v>28</v>
      </c>
      <c r="E69" s="79" t="s">
        <v>7</v>
      </c>
      <c r="F69" s="56">
        <v>1</v>
      </c>
      <c r="G69" s="114"/>
      <c r="H69" s="56"/>
      <c r="I69" s="57"/>
    </row>
    <row r="70" spans="1:13" s="27" customFormat="1" ht="12.75" hidden="1" customHeight="1" x14ac:dyDescent="0.2">
      <c r="A70" s="178" t="s">
        <v>444</v>
      </c>
      <c r="B70" s="179"/>
      <c r="C70" s="179"/>
      <c r="D70" s="179"/>
      <c r="E70" s="179"/>
      <c r="F70" s="180"/>
      <c r="G70" s="115">
        <f>G69*1.19</f>
        <v>0</v>
      </c>
      <c r="H70" s="56"/>
      <c r="I70" s="57"/>
    </row>
    <row r="71" spans="1:13" ht="18.75" hidden="1" customHeight="1" x14ac:dyDescent="0.25">
      <c r="A71" s="178" t="s">
        <v>238</v>
      </c>
      <c r="B71" s="179"/>
      <c r="C71" s="179"/>
      <c r="D71" s="179"/>
      <c r="E71" s="180"/>
      <c r="F71" s="80"/>
      <c r="G71" s="86">
        <f>0+'Anexa achizitii directe 2024'!D543</f>
        <v>20051.5</v>
      </c>
      <c r="H71" s="81"/>
      <c r="I71" s="82"/>
      <c r="J71" s="83"/>
      <c r="K71" s="83"/>
      <c r="L71" s="83"/>
      <c r="M71" s="84"/>
    </row>
    <row r="72" spans="1:13" ht="18.75" customHeight="1" x14ac:dyDescent="0.25">
      <c r="A72" s="107"/>
      <c r="B72" s="107"/>
      <c r="C72" s="107"/>
      <c r="D72" s="107"/>
      <c r="E72" s="107"/>
      <c r="F72" s="108"/>
      <c r="G72" s="109"/>
      <c r="H72" s="110"/>
      <c r="I72" s="111"/>
      <c r="J72" s="112"/>
      <c r="K72" s="112"/>
      <c r="L72" s="112"/>
      <c r="M72" s="113"/>
    </row>
    <row r="73" spans="1:13" s="94" customFormat="1" ht="18.75" customHeight="1" x14ac:dyDescent="0.25">
      <c r="A73" s="198" t="s">
        <v>266</v>
      </c>
      <c r="B73" s="198"/>
      <c r="C73" s="198"/>
      <c r="D73" s="198"/>
      <c r="E73" s="198"/>
      <c r="F73" s="198"/>
      <c r="G73" s="93">
        <f>G62+G57+G53+G38+G29+G24+G15+G10+'Anexa achizitii directe 2024'!D544</f>
        <v>37115368.100999996</v>
      </c>
      <c r="I73" s="95"/>
    </row>
    <row r="74" spans="1:13" s="94" customFormat="1" ht="15.75" x14ac:dyDescent="0.25">
      <c r="A74" s="96"/>
      <c r="B74" s="94" t="s">
        <v>445</v>
      </c>
      <c r="G74" s="97">
        <f>G68+'Anexa achizitii directe 2024'!D535+'Anexa achizitii directe 2024'!D543</f>
        <v>24161403</v>
      </c>
    </row>
    <row r="75" spans="1:13" s="31" customFormat="1" ht="12.75" x14ac:dyDescent="0.2">
      <c r="A75" s="29"/>
      <c r="B75" s="29" t="s">
        <v>216</v>
      </c>
      <c r="C75" s="30"/>
      <c r="E75" s="32"/>
      <c r="F75" s="196" t="s">
        <v>233</v>
      </c>
      <c r="G75" s="196"/>
      <c r="H75" s="196"/>
      <c r="J75" s="197" t="s">
        <v>217</v>
      </c>
      <c r="K75" s="197"/>
      <c r="L75" s="197"/>
      <c r="M75" s="197"/>
    </row>
    <row r="76" spans="1:13" s="31" customFormat="1" ht="12.75" x14ac:dyDescent="0.2">
      <c r="A76" s="29"/>
      <c r="B76" s="29" t="s">
        <v>218</v>
      </c>
      <c r="C76" s="30"/>
      <c r="E76" s="32"/>
      <c r="F76" s="196" t="s">
        <v>234</v>
      </c>
      <c r="G76" s="196"/>
      <c r="H76" s="196"/>
      <c r="J76" s="196" t="s">
        <v>219</v>
      </c>
      <c r="K76" s="196"/>
      <c r="L76" s="196"/>
      <c r="M76" s="196"/>
    </row>
    <row r="77" spans="1:13" s="94" customFormat="1" ht="15.75" x14ac:dyDescent="0.25">
      <c r="A77" s="96"/>
    </row>
  </sheetData>
  <mergeCells count="46">
    <mergeCell ref="F75:H75"/>
    <mergeCell ref="J75:M75"/>
    <mergeCell ref="F76:H76"/>
    <mergeCell ref="J76:M76"/>
    <mergeCell ref="A73:F73"/>
    <mergeCell ref="M7:M8"/>
    <mergeCell ref="A6:M6"/>
    <mergeCell ref="A7:A8"/>
    <mergeCell ref="B7:B8"/>
    <mergeCell ref="C7:C8"/>
    <mergeCell ref="D7:D8"/>
    <mergeCell ref="E7:E8"/>
    <mergeCell ref="F7:G7"/>
    <mergeCell ref="H7:H8"/>
    <mergeCell ref="I7:I8"/>
    <mergeCell ref="J7:J8"/>
    <mergeCell ref="K7:K8"/>
    <mergeCell ref="L7:L8"/>
    <mergeCell ref="A10:E10"/>
    <mergeCell ref="A11:E11"/>
    <mergeCell ref="A12:E12"/>
    <mergeCell ref="A71:E71"/>
    <mergeCell ref="A68:E68"/>
    <mergeCell ref="A64:E64"/>
    <mergeCell ref="A57:E57"/>
    <mergeCell ref="A58:E58"/>
    <mergeCell ref="A59:E59"/>
    <mergeCell ref="A62:E62"/>
    <mergeCell ref="A63:E63"/>
    <mergeCell ref="A67:E67"/>
    <mergeCell ref="A70:F70"/>
    <mergeCell ref="A66:E66"/>
    <mergeCell ref="A39:E39"/>
    <mergeCell ref="A40:E40"/>
    <mergeCell ref="A53:E53"/>
    <mergeCell ref="A54:E54"/>
    <mergeCell ref="A55:E55"/>
    <mergeCell ref="A26:E26"/>
    <mergeCell ref="A28:E28"/>
    <mergeCell ref="A29:E29"/>
    <mergeCell ref="A38:E38"/>
    <mergeCell ref="A15:E15"/>
    <mergeCell ref="A16:E16"/>
    <mergeCell ref="A17:E17"/>
    <mergeCell ref="A24:E24"/>
    <mergeCell ref="A25:E25"/>
  </mergeCells>
  <dataValidations count="4">
    <dataValidation type="list" allowBlank="1" showInputMessage="1" showErrorMessage="1" sqref="E27 E56 E65 E9 E13:E14 E18:E23 E69 E41:E52 E60:E61 E30:E37" xr:uid="{00000000-0002-0000-0100-000000000000}">
      <formula1>$P$15:$P$16</formula1>
    </dataValidation>
    <dataValidation type="list" allowBlank="1" showInputMessage="1" showErrorMessage="1" sqref="K9:K17 K19:K72" xr:uid="{00000000-0002-0000-0100-000001000000}">
      <formula1>$Q$15:$Q$16</formula1>
    </dataValidation>
    <dataValidation type="list" allowBlank="1" showInputMessage="1" showErrorMessage="1" sqref="D14" xr:uid="{00000000-0002-0000-0100-000002000000}">
      <formula1>$O$60:$O$63</formula1>
    </dataValidation>
    <dataValidation type="list" allowBlank="1" showInputMessage="1" showErrorMessage="1" sqref="D56 D27 D9 D13 D18:D23 D69 D65 D41:D52 D60:D61 D30:D37" xr:uid="{00000000-0002-0000-0100-000003000000}">
      <formula1>$O$16:$O$24</formula1>
    </dataValidation>
  </dataValidations>
  <pageMargins left="0.25" right="0.25"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47"/>
  <sheetViews>
    <sheetView view="pageBreakPreview" topLeftCell="A511" zoomScaleSheetLayoutView="100" workbookViewId="0">
      <selection activeCell="D545" sqref="D545"/>
    </sheetView>
  </sheetViews>
  <sheetFormatPr defaultColWidth="8.85546875" defaultRowHeight="15" x14ac:dyDescent="0.25"/>
  <cols>
    <col min="1" max="1" width="7.5703125" style="17" customWidth="1"/>
    <col min="2" max="2" width="59.7109375" customWidth="1"/>
    <col min="3" max="3" width="47" style="16" customWidth="1"/>
    <col min="4" max="4" width="19.28515625" customWidth="1"/>
    <col min="5" max="5" width="13.5703125" customWidth="1"/>
    <col min="6" max="6" width="15.28515625" customWidth="1"/>
    <col min="7" max="7" width="17.7109375" customWidth="1"/>
    <col min="8" max="8" width="18.7109375" customWidth="1"/>
    <col min="9" max="9" width="15.7109375" customWidth="1"/>
  </cols>
  <sheetData>
    <row r="1" spans="1:9" s="37" customFormat="1" x14ac:dyDescent="0.25">
      <c r="A1" s="35"/>
      <c r="B1" s="29" t="s">
        <v>220</v>
      </c>
      <c r="C1" s="35"/>
      <c r="D1" s="36"/>
      <c r="H1" s="38"/>
    </row>
    <row r="2" spans="1:9" s="37" customFormat="1" x14ac:dyDescent="0.25">
      <c r="A2" s="35"/>
      <c r="B2" s="122" t="s">
        <v>221</v>
      </c>
      <c r="C2" s="35"/>
      <c r="D2" s="36"/>
      <c r="H2" s="38"/>
    </row>
    <row r="3" spans="1:9" s="37" customFormat="1" x14ac:dyDescent="0.25">
      <c r="A3" s="29"/>
      <c r="B3" s="124"/>
      <c r="C3" s="35"/>
      <c r="D3" s="36"/>
      <c r="H3" s="38"/>
    </row>
    <row r="4" spans="1:9" s="37" customFormat="1" x14ac:dyDescent="0.25">
      <c r="A4" s="29"/>
      <c r="B4" s="35"/>
      <c r="C4" s="35"/>
      <c r="D4" s="36"/>
      <c r="G4" s="34" t="s">
        <v>222</v>
      </c>
      <c r="H4" s="38"/>
    </row>
    <row r="5" spans="1:9" s="37" customFormat="1" x14ac:dyDescent="0.25">
      <c r="A5" s="29"/>
      <c r="B5" s="35"/>
      <c r="C5" s="35"/>
      <c r="D5" s="36"/>
      <c r="G5" s="32" t="s">
        <v>223</v>
      </c>
      <c r="H5" s="38"/>
    </row>
    <row r="6" spans="1:9" s="37" customFormat="1" x14ac:dyDescent="0.25">
      <c r="A6" s="29"/>
      <c r="B6" s="35"/>
      <c r="C6" s="35"/>
      <c r="D6" s="36"/>
      <c r="G6" s="34" t="s">
        <v>455</v>
      </c>
      <c r="H6" s="38"/>
    </row>
    <row r="7" spans="1:9" s="37" customFormat="1" x14ac:dyDescent="0.25">
      <c r="A7" s="29"/>
      <c r="B7" s="35"/>
      <c r="C7" s="35"/>
      <c r="D7" s="36"/>
      <c r="G7" s="34"/>
      <c r="H7" s="38"/>
    </row>
    <row r="8" spans="1:9" s="37" customFormat="1" x14ac:dyDescent="0.25">
      <c r="A8" s="29"/>
      <c r="B8" s="35"/>
      <c r="C8" s="35"/>
      <c r="D8" s="36"/>
      <c r="G8" s="34"/>
      <c r="H8" s="38"/>
    </row>
    <row r="9" spans="1:9" s="37" customFormat="1" x14ac:dyDescent="0.25">
      <c r="A9" s="29"/>
      <c r="B9" s="35"/>
      <c r="C9" s="35"/>
      <c r="D9" s="36"/>
      <c r="E9" s="125"/>
      <c r="F9" s="39"/>
      <c r="G9" s="34"/>
      <c r="H9" s="38"/>
    </row>
    <row r="10" spans="1:9" s="37" customFormat="1" x14ac:dyDescent="0.25">
      <c r="A10" s="29"/>
      <c r="B10" s="35"/>
      <c r="C10" s="35"/>
      <c r="D10" s="36"/>
      <c r="H10" s="38"/>
    </row>
    <row r="11" spans="1:9" ht="15.75" thickBot="1" x14ac:dyDescent="0.3">
      <c r="A11" s="199" t="s">
        <v>1240</v>
      </c>
      <c r="B11" s="199"/>
      <c r="C11" s="199"/>
      <c r="D11" s="199"/>
      <c r="E11" s="199"/>
      <c r="F11" s="199"/>
      <c r="G11" s="199"/>
      <c r="H11" s="199"/>
      <c r="I11" s="199"/>
    </row>
    <row r="12" spans="1:9" ht="36.75" thickTop="1" x14ac:dyDescent="0.25">
      <c r="A12" s="117" t="s">
        <v>13</v>
      </c>
      <c r="B12" s="46" t="s">
        <v>31</v>
      </c>
      <c r="C12" s="47" t="s">
        <v>17</v>
      </c>
      <c r="D12" s="47" t="s">
        <v>19</v>
      </c>
      <c r="E12" s="48" t="s">
        <v>20</v>
      </c>
      <c r="F12" s="48" t="s">
        <v>32</v>
      </c>
      <c r="G12" s="48" t="s">
        <v>33</v>
      </c>
      <c r="H12" s="49" t="s">
        <v>34</v>
      </c>
      <c r="I12" s="50" t="s">
        <v>35</v>
      </c>
    </row>
    <row r="13" spans="1:9" s="27" customFormat="1" ht="84" x14ac:dyDescent="0.2">
      <c r="A13" s="51">
        <v>1</v>
      </c>
      <c r="B13" s="52" t="s">
        <v>64</v>
      </c>
      <c r="C13" s="53" t="s">
        <v>68</v>
      </c>
      <c r="D13" s="54">
        <f>108503.01/1.19</f>
        <v>91179</v>
      </c>
      <c r="E13" s="55" t="s">
        <v>58</v>
      </c>
      <c r="F13" s="56" t="s">
        <v>59</v>
      </c>
      <c r="G13" s="56" t="s">
        <v>65</v>
      </c>
      <c r="H13" s="56" t="s">
        <v>62</v>
      </c>
      <c r="I13" s="57" t="s">
        <v>66</v>
      </c>
    </row>
    <row r="14" spans="1:9" s="27" customFormat="1" ht="12.75" x14ac:dyDescent="0.2">
      <c r="A14" s="178" t="s">
        <v>191</v>
      </c>
      <c r="B14" s="179"/>
      <c r="C14" s="180"/>
      <c r="D14" s="58">
        <f>SUM(D13)*1.19</f>
        <v>108503.01</v>
      </c>
      <c r="E14" s="55"/>
      <c r="F14" s="56"/>
      <c r="G14" s="56"/>
      <c r="H14" s="56"/>
      <c r="I14" s="57"/>
    </row>
    <row r="15" spans="1:9" s="27" customFormat="1" ht="132" x14ac:dyDescent="0.2">
      <c r="A15" s="51">
        <v>2</v>
      </c>
      <c r="B15" s="52" t="s">
        <v>67</v>
      </c>
      <c r="C15" s="53" t="s">
        <v>130</v>
      </c>
      <c r="D15" s="54">
        <f>25000*1.2</f>
        <v>30000</v>
      </c>
      <c r="E15" s="55" t="s">
        <v>58</v>
      </c>
      <c r="F15" s="56" t="s">
        <v>59</v>
      </c>
      <c r="G15" s="56" t="s">
        <v>65</v>
      </c>
      <c r="H15" s="56" t="s">
        <v>62</v>
      </c>
      <c r="I15" s="57" t="s">
        <v>66</v>
      </c>
    </row>
    <row r="16" spans="1:9" s="27" customFormat="1" ht="12.75" x14ac:dyDescent="0.2">
      <c r="A16" s="178" t="s">
        <v>192</v>
      </c>
      <c r="B16" s="179"/>
      <c r="C16" s="180"/>
      <c r="D16" s="58">
        <f>SUM(D15)*1.19</f>
        <v>35700</v>
      </c>
      <c r="E16" s="55"/>
      <c r="F16" s="56"/>
      <c r="G16" s="56"/>
      <c r="H16" s="56"/>
      <c r="I16" s="57"/>
    </row>
    <row r="17" spans="1:9" s="27" customFormat="1" ht="24" x14ac:dyDescent="0.2">
      <c r="A17" s="65">
        <v>3</v>
      </c>
      <c r="B17" s="61" t="s">
        <v>726</v>
      </c>
      <c r="C17" s="140" t="s">
        <v>1219</v>
      </c>
      <c r="D17" s="141">
        <v>705.07</v>
      </c>
      <c r="E17" s="55" t="s">
        <v>58</v>
      </c>
      <c r="F17" s="56" t="s">
        <v>59</v>
      </c>
      <c r="G17" s="56" t="s">
        <v>65</v>
      </c>
      <c r="H17" s="56" t="s">
        <v>71</v>
      </c>
      <c r="I17" s="57" t="s">
        <v>66</v>
      </c>
    </row>
    <row r="18" spans="1:9" s="27" customFormat="1" ht="24" x14ac:dyDescent="0.2">
      <c r="A18" s="65">
        <v>4</v>
      </c>
      <c r="B18" s="61" t="s">
        <v>727</v>
      </c>
      <c r="C18" s="140" t="s">
        <v>1219</v>
      </c>
      <c r="D18" s="141">
        <v>5445.44</v>
      </c>
      <c r="E18" s="55" t="s">
        <v>58</v>
      </c>
      <c r="F18" s="56" t="s">
        <v>59</v>
      </c>
      <c r="G18" s="56" t="s">
        <v>65</v>
      </c>
      <c r="H18" s="56" t="s">
        <v>71</v>
      </c>
      <c r="I18" s="57" t="s">
        <v>66</v>
      </c>
    </row>
    <row r="19" spans="1:9" s="27" customFormat="1" ht="24" x14ac:dyDescent="0.2">
      <c r="A19" s="65">
        <v>5</v>
      </c>
      <c r="B19" s="61" t="s">
        <v>728</v>
      </c>
      <c r="C19" s="140" t="s">
        <v>1219</v>
      </c>
      <c r="D19" s="141">
        <v>47.84</v>
      </c>
      <c r="E19" s="55" t="s">
        <v>58</v>
      </c>
      <c r="F19" s="56" t="s">
        <v>59</v>
      </c>
      <c r="G19" s="56" t="s">
        <v>65</v>
      </c>
      <c r="H19" s="56" t="s">
        <v>71</v>
      </c>
      <c r="I19" s="57" t="s">
        <v>66</v>
      </c>
    </row>
    <row r="20" spans="1:9" s="27" customFormat="1" ht="24" x14ac:dyDescent="0.2">
      <c r="A20" s="65">
        <v>6</v>
      </c>
      <c r="B20" s="61" t="s">
        <v>729</v>
      </c>
      <c r="C20" s="140" t="s">
        <v>1219</v>
      </c>
      <c r="D20" s="141">
        <v>454.58</v>
      </c>
      <c r="E20" s="55" t="s">
        <v>58</v>
      </c>
      <c r="F20" s="56" t="s">
        <v>59</v>
      </c>
      <c r="G20" s="56" t="s">
        <v>65</v>
      </c>
      <c r="H20" s="56" t="s">
        <v>71</v>
      </c>
      <c r="I20" s="57" t="s">
        <v>66</v>
      </c>
    </row>
    <row r="21" spans="1:9" s="27" customFormat="1" ht="24" x14ac:dyDescent="0.2">
      <c r="A21" s="65">
        <v>7</v>
      </c>
      <c r="B21" s="61" t="s">
        <v>730</v>
      </c>
      <c r="C21" s="140" t="s">
        <v>1219</v>
      </c>
      <c r="D21" s="141">
        <v>616.41999999999996</v>
      </c>
      <c r="E21" s="55" t="s">
        <v>58</v>
      </c>
      <c r="F21" s="56" t="s">
        <v>59</v>
      </c>
      <c r="G21" s="56" t="s">
        <v>65</v>
      </c>
      <c r="H21" s="56" t="s">
        <v>71</v>
      </c>
      <c r="I21" s="57" t="s">
        <v>66</v>
      </c>
    </row>
    <row r="22" spans="1:9" s="27" customFormat="1" ht="24" x14ac:dyDescent="0.2">
      <c r="A22" s="65">
        <v>8</v>
      </c>
      <c r="B22" s="61" t="s">
        <v>731</v>
      </c>
      <c r="C22" s="140" t="s">
        <v>1219</v>
      </c>
      <c r="D22" s="141">
        <v>261.8</v>
      </c>
      <c r="E22" s="55" t="s">
        <v>58</v>
      </c>
      <c r="F22" s="56" t="s">
        <v>59</v>
      </c>
      <c r="G22" s="56" t="s">
        <v>65</v>
      </c>
      <c r="H22" s="56" t="s">
        <v>71</v>
      </c>
      <c r="I22" s="57" t="s">
        <v>66</v>
      </c>
    </row>
    <row r="23" spans="1:9" s="27" customFormat="1" ht="24" x14ac:dyDescent="0.2">
      <c r="A23" s="65">
        <v>9</v>
      </c>
      <c r="B23" s="61" t="s">
        <v>732</v>
      </c>
      <c r="C23" s="140" t="s">
        <v>1219</v>
      </c>
      <c r="D23" s="141">
        <v>57.78</v>
      </c>
      <c r="E23" s="55" t="s">
        <v>58</v>
      </c>
      <c r="F23" s="56" t="s">
        <v>59</v>
      </c>
      <c r="G23" s="56" t="s">
        <v>65</v>
      </c>
      <c r="H23" s="56" t="s">
        <v>71</v>
      </c>
      <c r="I23" s="57" t="s">
        <v>66</v>
      </c>
    </row>
    <row r="24" spans="1:9" s="27" customFormat="1" ht="24" x14ac:dyDescent="0.2">
      <c r="A24" s="65">
        <v>10</v>
      </c>
      <c r="B24" s="61" t="s">
        <v>733</v>
      </c>
      <c r="C24" s="140" t="s">
        <v>1219</v>
      </c>
      <c r="D24" s="141">
        <v>335.58</v>
      </c>
      <c r="E24" s="55" t="s">
        <v>58</v>
      </c>
      <c r="F24" s="56" t="s">
        <v>59</v>
      </c>
      <c r="G24" s="56" t="s">
        <v>65</v>
      </c>
      <c r="H24" s="56" t="s">
        <v>71</v>
      </c>
      <c r="I24" s="57" t="s">
        <v>66</v>
      </c>
    </row>
    <row r="25" spans="1:9" s="27" customFormat="1" ht="24" x14ac:dyDescent="0.2">
      <c r="A25" s="65">
        <v>11</v>
      </c>
      <c r="B25" s="61" t="s">
        <v>734</v>
      </c>
      <c r="C25" s="140" t="s">
        <v>1219</v>
      </c>
      <c r="D25" s="141">
        <v>349.86</v>
      </c>
      <c r="E25" s="55" t="s">
        <v>58</v>
      </c>
      <c r="F25" s="56" t="s">
        <v>59</v>
      </c>
      <c r="G25" s="56" t="s">
        <v>65</v>
      </c>
      <c r="H25" s="56" t="s">
        <v>71</v>
      </c>
      <c r="I25" s="57" t="s">
        <v>66</v>
      </c>
    </row>
    <row r="26" spans="1:9" s="27" customFormat="1" ht="24" x14ac:dyDescent="0.2">
      <c r="A26" s="65">
        <v>12</v>
      </c>
      <c r="B26" s="61" t="s">
        <v>735</v>
      </c>
      <c r="C26" s="140" t="s">
        <v>1219</v>
      </c>
      <c r="D26" s="141">
        <v>352.24</v>
      </c>
      <c r="E26" s="55" t="s">
        <v>58</v>
      </c>
      <c r="F26" s="56" t="s">
        <v>59</v>
      </c>
      <c r="G26" s="56" t="s">
        <v>65</v>
      </c>
      <c r="H26" s="56" t="s">
        <v>71</v>
      </c>
      <c r="I26" s="57" t="s">
        <v>66</v>
      </c>
    </row>
    <row r="27" spans="1:9" s="27" customFormat="1" ht="24" x14ac:dyDescent="0.2">
      <c r="A27" s="65">
        <v>13</v>
      </c>
      <c r="B27" s="61" t="s">
        <v>736</v>
      </c>
      <c r="C27" s="140" t="s">
        <v>1219</v>
      </c>
      <c r="D27" s="141">
        <v>1113.8399999999999</v>
      </c>
      <c r="E27" s="55" t="s">
        <v>58</v>
      </c>
      <c r="F27" s="56" t="s">
        <v>59</v>
      </c>
      <c r="G27" s="56" t="s">
        <v>65</v>
      </c>
      <c r="H27" s="56" t="s">
        <v>71</v>
      </c>
      <c r="I27" s="57" t="s">
        <v>66</v>
      </c>
    </row>
    <row r="28" spans="1:9" s="27" customFormat="1" ht="24" x14ac:dyDescent="0.2">
      <c r="A28" s="65">
        <v>14</v>
      </c>
      <c r="B28" s="61" t="s">
        <v>737</v>
      </c>
      <c r="C28" s="140" t="s">
        <v>1219</v>
      </c>
      <c r="D28" s="141">
        <v>1285.2</v>
      </c>
      <c r="E28" s="55" t="s">
        <v>58</v>
      </c>
      <c r="F28" s="56" t="s">
        <v>59</v>
      </c>
      <c r="G28" s="56" t="s">
        <v>65</v>
      </c>
      <c r="H28" s="56" t="s">
        <v>71</v>
      </c>
      <c r="I28" s="57" t="s">
        <v>66</v>
      </c>
    </row>
    <row r="29" spans="1:9" s="27" customFormat="1" ht="24" x14ac:dyDescent="0.2">
      <c r="A29" s="65">
        <v>15</v>
      </c>
      <c r="B29" s="61" t="s">
        <v>738</v>
      </c>
      <c r="C29" s="140" t="s">
        <v>1219</v>
      </c>
      <c r="D29" s="141">
        <v>787.78</v>
      </c>
      <c r="E29" s="55" t="s">
        <v>58</v>
      </c>
      <c r="F29" s="56" t="s">
        <v>59</v>
      </c>
      <c r="G29" s="56" t="s">
        <v>65</v>
      </c>
      <c r="H29" s="56" t="s">
        <v>71</v>
      </c>
      <c r="I29" s="57" t="s">
        <v>66</v>
      </c>
    </row>
    <row r="30" spans="1:9" s="27" customFormat="1" ht="24" x14ac:dyDescent="0.2">
      <c r="A30" s="65">
        <v>16</v>
      </c>
      <c r="B30" s="61" t="s">
        <v>739</v>
      </c>
      <c r="C30" s="140" t="s">
        <v>1219</v>
      </c>
      <c r="D30" s="141">
        <v>725.4</v>
      </c>
      <c r="E30" s="55" t="s">
        <v>58</v>
      </c>
      <c r="F30" s="56" t="s">
        <v>59</v>
      </c>
      <c r="G30" s="56" t="s">
        <v>65</v>
      </c>
      <c r="H30" s="56" t="s">
        <v>71</v>
      </c>
      <c r="I30" s="57" t="s">
        <v>66</v>
      </c>
    </row>
    <row r="31" spans="1:9" s="27" customFormat="1" ht="24" x14ac:dyDescent="0.2">
      <c r="A31" s="65">
        <v>17</v>
      </c>
      <c r="B31" s="61" t="s">
        <v>740</v>
      </c>
      <c r="C31" s="140" t="s">
        <v>1219</v>
      </c>
      <c r="D31" s="141">
        <v>104.72</v>
      </c>
      <c r="E31" s="55" t="s">
        <v>58</v>
      </c>
      <c r="F31" s="56" t="s">
        <v>59</v>
      </c>
      <c r="G31" s="56" t="s">
        <v>65</v>
      </c>
      <c r="H31" s="56" t="s">
        <v>71</v>
      </c>
      <c r="I31" s="57" t="s">
        <v>66</v>
      </c>
    </row>
    <row r="32" spans="1:9" ht="84" x14ac:dyDescent="0.25">
      <c r="A32" s="65">
        <v>18</v>
      </c>
      <c r="B32" s="52" t="s">
        <v>69</v>
      </c>
      <c r="C32" s="59" t="s">
        <v>70</v>
      </c>
      <c r="D32" s="141">
        <v>2600000</v>
      </c>
      <c r="E32" s="55" t="s">
        <v>58</v>
      </c>
      <c r="F32" s="56" t="s">
        <v>59</v>
      </c>
      <c r="G32" s="56" t="s">
        <v>65</v>
      </c>
      <c r="H32" s="56" t="s">
        <v>71</v>
      </c>
      <c r="I32" s="57" t="s">
        <v>66</v>
      </c>
    </row>
    <row r="33" spans="1:9" s="27" customFormat="1" ht="12.75" x14ac:dyDescent="0.2">
      <c r="A33" s="178" t="s">
        <v>193</v>
      </c>
      <c r="B33" s="179"/>
      <c r="C33" s="180"/>
      <c r="D33" s="58">
        <f>SUM(D17:D32)*1.19</f>
        <v>3109045.8244999996</v>
      </c>
      <c r="E33" s="55"/>
      <c r="F33" s="56"/>
      <c r="G33" s="56"/>
      <c r="H33" s="56"/>
      <c r="I33" s="57"/>
    </row>
    <row r="34" spans="1:9" ht="48" x14ac:dyDescent="0.25">
      <c r="A34" s="51">
        <v>19</v>
      </c>
      <c r="B34" s="52" t="s">
        <v>72</v>
      </c>
      <c r="C34" s="59" t="s">
        <v>73</v>
      </c>
      <c r="D34" s="54">
        <f>431600</f>
        <v>431600</v>
      </c>
      <c r="E34" s="55" t="s">
        <v>58</v>
      </c>
      <c r="F34" s="56" t="s">
        <v>59</v>
      </c>
      <c r="G34" s="56" t="s">
        <v>65</v>
      </c>
      <c r="H34" s="56" t="s">
        <v>71</v>
      </c>
      <c r="I34" s="57" t="s">
        <v>66</v>
      </c>
    </row>
    <row r="35" spans="1:9" s="27" customFormat="1" ht="12.75" x14ac:dyDescent="0.2">
      <c r="A35" s="178" t="s">
        <v>194</v>
      </c>
      <c r="B35" s="179"/>
      <c r="C35" s="180"/>
      <c r="D35" s="58">
        <f>SUM(D34)*1.19</f>
        <v>513604</v>
      </c>
      <c r="E35" s="55"/>
      <c r="F35" s="56"/>
      <c r="G35" s="56"/>
      <c r="H35" s="56"/>
      <c r="I35" s="57"/>
    </row>
    <row r="36" spans="1:9" ht="24" x14ac:dyDescent="0.25">
      <c r="A36" s="51">
        <v>20</v>
      </c>
      <c r="B36" s="60" t="s">
        <v>74</v>
      </c>
      <c r="C36" s="59" t="s">
        <v>75</v>
      </c>
      <c r="D36" s="54">
        <v>16953.240000000002</v>
      </c>
      <c r="E36" s="55" t="s">
        <v>58</v>
      </c>
      <c r="F36" s="56" t="s">
        <v>59</v>
      </c>
      <c r="G36" s="56" t="s">
        <v>65</v>
      </c>
      <c r="H36" s="56" t="s">
        <v>71</v>
      </c>
      <c r="I36" s="57" t="s">
        <v>66</v>
      </c>
    </row>
    <row r="37" spans="1:9" s="27" customFormat="1" ht="12.75" x14ac:dyDescent="0.2">
      <c r="A37" s="178" t="s">
        <v>195</v>
      </c>
      <c r="B37" s="179"/>
      <c r="C37" s="180"/>
      <c r="D37" s="58">
        <f>SUM(D36)*1.19</f>
        <v>20174.355600000003</v>
      </c>
      <c r="E37" s="55"/>
      <c r="F37" s="56"/>
      <c r="G37" s="56"/>
      <c r="H37" s="56"/>
      <c r="I37" s="57"/>
    </row>
    <row r="38" spans="1:9" ht="24" x14ac:dyDescent="0.25">
      <c r="A38" s="51">
        <v>21</v>
      </c>
      <c r="B38" s="61" t="s">
        <v>460</v>
      </c>
      <c r="C38" s="53" t="s">
        <v>235</v>
      </c>
      <c r="D38" s="141">
        <v>133.28</v>
      </c>
      <c r="E38" s="55" t="s">
        <v>58</v>
      </c>
      <c r="F38" s="56" t="s">
        <v>59</v>
      </c>
      <c r="G38" s="56" t="s">
        <v>65</v>
      </c>
      <c r="H38" s="56" t="s">
        <v>71</v>
      </c>
      <c r="I38" s="57" t="s">
        <v>66</v>
      </c>
    </row>
    <row r="39" spans="1:9" ht="24" x14ac:dyDescent="0.25">
      <c r="A39" s="51">
        <v>22</v>
      </c>
      <c r="B39" s="61" t="s">
        <v>472</v>
      </c>
      <c r="C39" s="53" t="s">
        <v>235</v>
      </c>
      <c r="D39" s="141">
        <v>1451.8</v>
      </c>
      <c r="E39" s="55" t="s">
        <v>58</v>
      </c>
      <c r="F39" s="56" t="s">
        <v>59</v>
      </c>
      <c r="G39" s="56" t="s">
        <v>65</v>
      </c>
      <c r="H39" s="56" t="s">
        <v>71</v>
      </c>
      <c r="I39" s="57" t="s">
        <v>66</v>
      </c>
    </row>
    <row r="40" spans="1:9" ht="24" x14ac:dyDescent="0.25">
      <c r="A40" s="51">
        <v>23</v>
      </c>
      <c r="B40" s="61" t="s">
        <v>275</v>
      </c>
      <c r="C40" s="53" t="s">
        <v>235</v>
      </c>
      <c r="D40" s="141">
        <v>2218.16</v>
      </c>
      <c r="E40" s="55" t="s">
        <v>58</v>
      </c>
      <c r="F40" s="56" t="s">
        <v>59</v>
      </c>
      <c r="G40" s="56" t="s">
        <v>65</v>
      </c>
      <c r="H40" s="56" t="s">
        <v>71</v>
      </c>
      <c r="I40" s="57" t="s">
        <v>66</v>
      </c>
    </row>
    <row r="41" spans="1:9" ht="24" x14ac:dyDescent="0.25">
      <c r="A41" s="51">
        <v>24</v>
      </c>
      <c r="B41" s="61" t="s">
        <v>276</v>
      </c>
      <c r="C41" s="53" t="s">
        <v>235</v>
      </c>
      <c r="D41" s="141">
        <v>2421.65</v>
      </c>
      <c r="E41" s="55" t="s">
        <v>58</v>
      </c>
      <c r="F41" s="56" t="s">
        <v>59</v>
      </c>
      <c r="G41" s="56" t="s">
        <v>65</v>
      </c>
      <c r="H41" s="56" t="s">
        <v>71</v>
      </c>
      <c r="I41" s="57" t="s">
        <v>66</v>
      </c>
    </row>
    <row r="42" spans="1:9" ht="24" x14ac:dyDescent="0.25">
      <c r="A42" s="51">
        <v>25</v>
      </c>
      <c r="B42" s="61" t="s">
        <v>274</v>
      </c>
      <c r="C42" s="53" t="s">
        <v>484</v>
      </c>
      <c r="D42" s="141">
        <v>1900.44</v>
      </c>
      <c r="E42" s="55" t="s">
        <v>58</v>
      </c>
      <c r="F42" s="56" t="s">
        <v>59</v>
      </c>
      <c r="G42" s="56" t="s">
        <v>65</v>
      </c>
      <c r="H42" s="56" t="s">
        <v>71</v>
      </c>
      <c r="I42" s="57" t="s">
        <v>66</v>
      </c>
    </row>
    <row r="43" spans="1:9" ht="24" x14ac:dyDescent="0.25">
      <c r="A43" s="51">
        <v>26</v>
      </c>
      <c r="B43" s="61" t="s">
        <v>459</v>
      </c>
      <c r="C43" s="53" t="s">
        <v>270</v>
      </c>
      <c r="D43" s="141">
        <v>174.93</v>
      </c>
      <c r="E43" s="55" t="s">
        <v>58</v>
      </c>
      <c r="F43" s="56" t="s">
        <v>59</v>
      </c>
      <c r="G43" s="56" t="s">
        <v>65</v>
      </c>
      <c r="H43" s="56" t="s">
        <v>71</v>
      </c>
      <c r="I43" s="57" t="s">
        <v>66</v>
      </c>
    </row>
    <row r="44" spans="1:9" ht="24" x14ac:dyDescent="0.25">
      <c r="A44" s="51">
        <v>27</v>
      </c>
      <c r="B44" s="61" t="s">
        <v>458</v>
      </c>
      <c r="C44" s="53" t="s">
        <v>270</v>
      </c>
      <c r="D44" s="141">
        <v>1047.2</v>
      </c>
      <c r="E44" s="55" t="s">
        <v>58</v>
      </c>
      <c r="F44" s="56" t="s">
        <v>59</v>
      </c>
      <c r="G44" s="56" t="s">
        <v>65</v>
      </c>
      <c r="H44" s="56" t="s">
        <v>71</v>
      </c>
      <c r="I44" s="57" t="s">
        <v>66</v>
      </c>
    </row>
    <row r="45" spans="1:9" ht="24" x14ac:dyDescent="0.25">
      <c r="A45" s="51">
        <v>28</v>
      </c>
      <c r="B45" s="61" t="s">
        <v>457</v>
      </c>
      <c r="C45" s="53" t="s">
        <v>128</v>
      </c>
      <c r="D45" s="141">
        <v>3570</v>
      </c>
      <c r="E45" s="55" t="s">
        <v>58</v>
      </c>
      <c r="F45" s="56" t="s">
        <v>59</v>
      </c>
      <c r="G45" s="56" t="s">
        <v>65</v>
      </c>
      <c r="H45" s="56" t="s">
        <v>71</v>
      </c>
      <c r="I45" s="57" t="s">
        <v>66</v>
      </c>
    </row>
    <row r="46" spans="1:9" ht="24" x14ac:dyDescent="0.25">
      <c r="A46" s="51">
        <v>29</v>
      </c>
      <c r="B46" s="61" t="s">
        <v>477</v>
      </c>
      <c r="C46" s="53" t="s">
        <v>269</v>
      </c>
      <c r="D46" s="141">
        <v>8396.64</v>
      </c>
      <c r="E46" s="55" t="s">
        <v>58</v>
      </c>
      <c r="F46" s="56" t="s">
        <v>59</v>
      </c>
      <c r="G46" s="56" t="s">
        <v>65</v>
      </c>
      <c r="H46" s="56" t="s">
        <v>71</v>
      </c>
      <c r="I46" s="57" t="s">
        <v>66</v>
      </c>
    </row>
    <row r="47" spans="1:9" ht="24" x14ac:dyDescent="0.25">
      <c r="A47" s="51">
        <v>30</v>
      </c>
      <c r="B47" s="61" t="s">
        <v>749</v>
      </c>
      <c r="C47" s="53" t="s">
        <v>235</v>
      </c>
      <c r="D47" s="141">
        <v>749.7</v>
      </c>
      <c r="E47" s="55" t="s">
        <v>58</v>
      </c>
      <c r="F47" s="56" t="s">
        <v>59</v>
      </c>
      <c r="G47" s="56" t="s">
        <v>65</v>
      </c>
      <c r="H47" s="56" t="s">
        <v>71</v>
      </c>
      <c r="I47" s="57" t="s">
        <v>66</v>
      </c>
    </row>
    <row r="48" spans="1:9" ht="24" x14ac:dyDescent="0.25">
      <c r="A48" s="51">
        <v>31</v>
      </c>
      <c r="B48" s="61" t="s">
        <v>750</v>
      </c>
      <c r="C48" s="53" t="s">
        <v>270</v>
      </c>
      <c r="D48" s="141">
        <v>2737</v>
      </c>
      <c r="E48" s="55" t="s">
        <v>58</v>
      </c>
      <c r="F48" s="56" t="s">
        <v>59</v>
      </c>
      <c r="G48" s="56" t="s">
        <v>65</v>
      </c>
      <c r="H48" s="56" t="s">
        <v>71</v>
      </c>
      <c r="I48" s="57" t="s">
        <v>66</v>
      </c>
    </row>
    <row r="49" spans="1:9" ht="24" x14ac:dyDescent="0.25">
      <c r="A49" s="51">
        <v>32</v>
      </c>
      <c r="B49" s="61" t="s">
        <v>751</v>
      </c>
      <c r="C49" s="53" t="s">
        <v>270</v>
      </c>
      <c r="D49" s="141">
        <v>8211</v>
      </c>
      <c r="E49" s="55" t="s">
        <v>58</v>
      </c>
      <c r="F49" s="56" t="s">
        <v>59</v>
      </c>
      <c r="G49" s="56" t="s">
        <v>65</v>
      </c>
      <c r="H49" s="56" t="s">
        <v>71</v>
      </c>
      <c r="I49" s="57" t="s">
        <v>66</v>
      </c>
    </row>
    <row r="50" spans="1:9" ht="24" x14ac:dyDescent="0.25">
      <c r="A50" s="51">
        <v>33</v>
      </c>
      <c r="B50" s="61" t="s">
        <v>752</v>
      </c>
      <c r="C50" s="53" t="s">
        <v>270</v>
      </c>
      <c r="D50" s="141">
        <v>345.1</v>
      </c>
      <c r="E50" s="55" t="s">
        <v>58</v>
      </c>
      <c r="F50" s="56" t="s">
        <v>59</v>
      </c>
      <c r="G50" s="56" t="s">
        <v>65</v>
      </c>
      <c r="H50" s="56" t="s">
        <v>71</v>
      </c>
      <c r="I50" s="57" t="s">
        <v>66</v>
      </c>
    </row>
    <row r="51" spans="1:9" ht="24" x14ac:dyDescent="0.25">
      <c r="A51" s="51">
        <v>34</v>
      </c>
      <c r="B51" s="61" t="s">
        <v>753</v>
      </c>
      <c r="C51" s="53" t="s">
        <v>270</v>
      </c>
      <c r="D51" s="141">
        <v>838.95</v>
      </c>
      <c r="E51" s="55" t="s">
        <v>58</v>
      </c>
      <c r="F51" s="56" t="s">
        <v>59</v>
      </c>
      <c r="G51" s="56" t="s">
        <v>65</v>
      </c>
      <c r="H51" s="56" t="s">
        <v>71</v>
      </c>
      <c r="I51" s="57" t="s">
        <v>66</v>
      </c>
    </row>
    <row r="52" spans="1:9" ht="24" x14ac:dyDescent="0.25">
      <c r="A52" s="51">
        <v>35</v>
      </c>
      <c r="B52" s="61" t="s">
        <v>754</v>
      </c>
      <c r="C52" s="53" t="s">
        <v>270</v>
      </c>
      <c r="D52" s="141">
        <v>154.69999999999999</v>
      </c>
      <c r="E52" s="55" t="s">
        <v>58</v>
      </c>
      <c r="F52" s="56" t="s">
        <v>59</v>
      </c>
      <c r="G52" s="56" t="s">
        <v>65</v>
      </c>
      <c r="H52" s="56" t="s">
        <v>71</v>
      </c>
      <c r="I52" s="57" t="s">
        <v>66</v>
      </c>
    </row>
    <row r="53" spans="1:9" ht="24" x14ac:dyDescent="0.25">
      <c r="A53" s="51">
        <v>36</v>
      </c>
      <c r="B53" s="61" t="s">
        <v>474</v>
      </c>
      <c r="C53" s="53" t="s">
        <v>270</v>
      </c>
      <c r="D53" s="141">
        <v>3558.1</v>
      </c>
      <c r="E53" s="55" t="s">
        <v>58</v>
      </c>
      <c r="F53" s="56" t="s">
        <v>59</v>
      </c>
      <c r="G53" s="56" t="s">
        <v>65</v>
      </c>
      <c r="H53" s="56" t="s">
        <v>71</v>
      </c>
      <c r="I53" s="57" t="s">
        <v>66</v>
      </c>
    </row>
    <row r="54" spans="1:9" ht="24" x14ac:dyDescent="0.25">
      <c r="A54" s="51">
        <v>37</v>
      </c>
      <c r="B54" s="61" t="s">
        <v>468</v>
      </c>
      <c r="C54" s="53" t="s">
        <v>270</v>
      </c>
      <c r="D54" s="141">
        <v>10998.6</v>
      </c>
      <c r="E54" s="55" t="s">
        <v>58</v>
      </c>
      <c r="F54" s="56" t="s">
        <v>59</v>
      </c>
      <c r="G54" s="56" t="s">
        <v>65</v>
      </c>
      <c r="H54" s="56" t="s">
        <v>71</v>
      </c>
      <c r="I54" s="57" t="s">
        <v>66</v>
      </c>
    </row>
    <row r="55" spans="1:9" ht="24" x14ac:dyDescent="0.25">
      <c r="A55" s="51">
        <v>38</v>
      </c>
      <c r="B55" s="61" t="s">
        <v>275</v>
      </c>
      <c r="C55" s="53" t="s">
        <v>270</v>
      </c>
      <c r="D55" s="141">
        <v>29188.2</v>
      </c>
      <c r="E55" s="55" t="s">
        <v>58</v>
      </c>
      <c r="F55" s="56" t="s">
        <v>59</v>
      </c>
      <c r="G55" s="56" t="s">
        <v>65</v>
      </c>
      <c r="H55" s="56" t="s">
        <v>71</v>
      </c>
      <c r="I55" s="57" t="s">
        <v>66</v>
      </c>
    </row>
    <row r="56" spans="1:9" ht="24" x14ac:dyDescent="0.25">
      <c r="A56" s="51">
        <v>39</v>
      </c>
      <c r="B56" s="61" t="s">
        <v>472</v>
      </c>
      <c r="C56" s="53" t="s">
        <v>270</v>
      </c>
      <c r="D56" s="141">
        <v>13263.6</v>
      </c>
      <c r="E56" s="55" t="s">
        <v>58</v>
      </c>
      <c r="F56" s="56" t="s">
        <v>59</v>
      </c>
      <c r="G56" s="56" t="s">
        <v>65</v>
      </c>
      <c r="H56" s="56" t="s">
        <v>71</v>
      </c>
      <c r="I56" s="57" t="s">
        <v>66</v>
      </c>
    </row>
    <row r="57" spans="1:9" ht="24" x14ac:dyDescent="0.25">
      <c r="A57" s="51">
        <v>40</v>
      </c>
      <c r="B57" s="61" t="s">
        <v>755</v>
      </c>
      <c r="C57" s="53" t="s">
        <v>270</v>
      </c>
      <c r="D57" s="141">
        <v>5793.84</v>
      </c>
      <c r="E57" s="55" t="s">
        <v>58</v>
      </c>
      <c r="F57" s="56" t="s">
        <v>59</v>
      </c>
      <c r="G57" s="56" t="s">
        <v>65</v>
      </c>
      <c r="H57" s="56" t="s">
        <v>71</v>
      </c>
      <c r="I57" s="57" t="s">
        <v>66</v>
      </c>
    </row>
    <row r="58" spans="1:9" ht="24" x14ac:dyDescent="0.25">
      <c r="A58" s="51">
        <v>41</v>
      </c>
      <c r="B58" s="61" t="s">
        <v>461</v>
      </c>
      <c r="C58" s="53" t="s">
        <v>270</v>
      </c>
      <c r="D58" s="141">
        <v>4150</v>
      </c>
      <c r="E58" s="55" t="s">
        <v>58</v>
      </c>
      <c r="F58" s="56" t="s">
        <v>59</v>
      </c>
      <c r="G58" s="56" t="s">
        <v>65</v>
      </c>
      <c r="H58" s="56" t="s">
        <v>71</v>
      </c>
      <c r="I58" s="57" t="s">
        <v>66</v>
      </c>
    </row>
    <row r="59" spans="1:9" ht="24" x14ac:dyDescent="0.25">
      <c r="A59" s="51">
        <v>42</v>
      </c>
      <c r="B59" s="61" t="s">
        <v>473</v>
      </c>
      <c r="C59" s="53" t="s">
        <v>270</v>
      </c>
      <c r="D59" s="141">
        <v>1500</v>
      </c>
      <c r="E59" s="55" t="s">
        <v>58</v>
      </c>
      <c r="F59" s="56" t="s">
        <v>59</v>
      </c>
      <c r="G59" s="56" t="s">
        <v>65</v>
      </c>
      <c r="H59" s="56" t="s">
        <v>71</v>
      </c>
      <c r="I59" s="57" t="s">
        <v>66</v>
      </c>
    </row>
    <row r="60" spans="1:9" ht="24" x14ac:dyDescent="0.25">
      <c r="A60" s="51">
        <v>43</v>
      </c>
      <c r="B60" s="61" t="s">
        <v>469</v>
      </c>
      <c r="C60" s="53" t="s">
        <v>270</v>
      </c>
      <c r="D60" s="141">
        <v>2500</v>
      </c>
      <c r="E60" s="55" t="s">
        <v>58</v>
      </c>
      <c r="F60" s="56" t="s">
        <v>59</v>
      </c>
      <c r="G60" s="56" t="s">
        <v>65</v>
      </c>
      <c r="H60" s="56" t="s">
        <v>71</v>
      </c>
      <c r="I60" s="57" t="s">
        <v>66</v>
      </c>
    </row>
    <row r="61" spans="1:9" ht="24" x14ac:dyDescent="0.25">
      <c r="A61" s="51">
        <v>44</v>
      </c>
      <c r="B61" s="61" t="s">
        <v>756</v>
      </c>
      <c r="C61" s="53" t="s">
        <v>235</v>
      </c>
      <c r="D61" s="141">
        <v>14592</v>
      </c>
      <c r="E61" s="55" t="s">
        <v>58</v>
      </c>
      <c r="F61" s="56" t="s">
        <v>59</v>
      </c>
      <c r="G61" s="56" t="s">
        <v>65</v>
      </c>
      <c r="H61" s="56" t="s">
        <v>71</v>
      </c>
      <c r="I61" s="57" t="s">
        <v>66</v>
      </c>
    </row>
    <row r="62" spans="1:9" ht="24" x14ac:dyDescent="0.25">
      <c r="A62" s="51">
        <v>45</v>
      </c>
      <c r="B62" s="61" t="s">
        <v>277</v>
      </c>
      <c r="C62" s="53" t="s">
        <v>235</v>
      </c>
      <c r="D62" s="141">
        <v>7800</v>
      </c>
      <c r="E62" s="55" t="s">
        <v>58</v>
      </c>
      <c r="F62" s="56" t="s">
        <v>59</v>
      </c>
      <c r="G62" s="56" t="s">
        <v>65</v>
      </c>
      <c r="H62" s="56" t="s">
        <v>71</v>
      </c>
      <c r="I62" s="57" t="s">
        <v>66</v>
      </c>
    </row>
    <row r="63" spans="1:9" ht="24" x14ac:dyDescent="0.25">
      <c r="A63" s="51">
        <v>46</v>
      </c>
      <c r="B63" s="61" t="s">
        <v>757</v>
      </c>
      <c r="C63" s="53" t="s">
        <v>235</v>
      </c>
      <c r="D63" s="141">
        <v>2070.6</v>
      </c>
      <c r="E63" s="55" t="s">
        <v>58</v>
      </c>
      <c r="F63" s="56" t="s">
        <v>59</v>
      </c>
      <c r="G63" s="56" t="s">
        <v>65</v>
      </c>
      <c r="H63" s="56" t="s">
        <v>71</v>
      </c>
      <c r="I63" s="57" t="s">
        <v>66</v>
      </c>
    </row>
    <row r="64" spans="1:9" ht="24" x14ac:dyDescent="0.25">
      <c r="A64" s="51">
        <v>47</v>
      </c>
      <c r="B64" s="61" t="s">
        <v>274</v>
      </c>
      <c r="C64" s="53" t="s">
        <v>235</v>
      </c>
      <c r="D64" s="141">
        <v>41754.300000000003</v>
      </c>
      <c r="E64" s="55" t="s">
        <v>58</v>
      </c>
      <c r="F64" s="56" t="s">
        <v>59</v>
      </c>
      <c r="G64" s="56" t="s">
        <v>65</v>
      </c>
      <c r="H64" s="56" t="s">
        <v>71</v>
      </c>
      <c r="I64" s="57" t="s">
        <v>66</v>
      </c>
    </row>
    <row r="65" spans="1:9" ht="24" x14ac:dyDescent="0.25">
      <c r="A65" s="51">
        <v>48</v>
      </c>
      <c r="B65" s="61" t="s">
        <v>273</v>
      </c>
      <c r="C65" s="53" t="s">
        <v>235</v>
      </c>
      <c r="D65" s="141">
        <v>6650</v>
      </c>
      <c r="E65" s="55" t="s">
        <v>58</v>
      </c>
      <c r="F65" s="56" t="s">
        <v>59</v>
      </c>
      <c r="G65" s="56" t="s">
        <v>65</v>
      </c>
      <c r="H65" s="56" t="s">
        <v>71</v>
      </c>
      <c r="I65" s="57" t="s">
        <v>66</v>
      </c>
    </row>
    <row r="66" spans="1:9" ht="24" x14ac:dyDescent="0.25">
      <c r="A66" s="51">
        <v>49</v>
      </c>
      <c r="B66" s="61" t="s">
        <v>463</v>
      </c>
      <c r="C66" s="53" t="s">
        <v>235</v>
      </c>
      <c r="D66" s="141">
        <v>3129.37</v>
      </c>
      <c r="E66" s="55" t="s">
        <v>58</v>
      </c>
      <c r="F66" s="56" t="s">
        <v>59</v>
      </c>
      <c r="G66" s="56" t="s">
        <v>65</v>
      </c>
      <c r="H66" s="56" t="s">
        <v>71</v>
      </c>
      <c r="I66" s="57" t="s">
        <v>66</v>
      </c>
    </row>
    <row r="67" spans="1:9" ht="24" x14ac:dyDescent="0.25">
      <c r="A67" s="51">
        <v>50</v>
      </c>
      <c r="B67" s="61" t="s">
        <v>462</v>
      </c>
      <c r="C67" s="53" t="s">
        <v>235</v>
      </c>
      <c r="D67" s="141">
        <v>9360</v>
      </c>
      <c r="E67" s="55" t="s">
        <v>58</v>
      </c>
      <c r="F67" s="56" t="s">
        <v>59</v>
      </c>
      <c r="G67" s="56" t="s">
        <v>65</v>
      </c>
      <c r="H67" s="56" t="s">
        <v>71</v>
      </c>
      <c r="I67" s="57" t="s">
        <v>66</v>
      </c>
    </row>
    <row r="68" spans="1:9" ht="24" x14ac:dyDescent="0.25">
      <c r="A68" s="51">
        <v>51</v>
      </c>
      <c r="B68" s="61" t="s">
        <v>758</v>
      </c>
      <c r="C68" s="53" t="s">
        <v>235</v>
      </c>
      <c r="D68" s="141">
        <v>21080</v>
      </c>
      <c r="E68" s="55" t="s">
        <v>58</v>
      </c>
      <c r="F68" s="56" t="s">
        <v>59</v>
      </c>
      <c r="G68" s="56" t="s">
        <v>65</v>
      </c>
      <c r="H68" s="56" t="s">
        <v>71</v>
      </c>
      <c r="I68" s="57" t="s">
        <v>66</v>
      </c>
    </row>
    <row r="69" spans="1:9" ht="24" x14ac:dyDescent="0.25">
      <c r="A69" s="51">
        <v>52</v>
      </c>
      <c r="B69" s="61" t="s">
        <v>470</v>
      </c>
      <c r="C69" s="53" t="s">
        <v>235</v>
      </c>
      <c r="D69" s="141">
        <v>9030.6</v>
      </c>
      <c r="E69" s="55" t="s">
        <v>58</v>
      </c>
      <c r="F69" s="56" t="s">
        <v>59</v>
      </c>
      <c r="G69" s="56" t="s">
        <v>65</v>
      </c>
      <c r="H69" s="56" t="s">
        <v>71</v>
      </c>
      <c r="I69" s="57" t="s">
        <v>66</v>
      </c>
    </row>
    <row r="70" spans="1:9" ht="24" x14ac:dyDescent="0.25">
      <c r="A70" s="51">
        <v>53</v>
      </c>
      <c r="B70" s="61" t="s">
        <v>477</v>
      </c>
      <c r="C70" s="53" t="s">
        <v>235</v>
      </c>
      <c r="D70" s="141">
        <v>15120</v>
      </c>
      <c r="E70" s="55" t="s">
        <v>58</v>
      </c>
      <c r="F70" s="56" t="s">
        <v>59</v>
      </c>
      <c r="G70" s="56" t="s">
        <v>65</v>
      </c>
      <c r="H70" s="56" t="s">
        <v>71</v>
      </c>
      <c r="I70" s="57" t="s">
        <v>66</v>
      </c>
    </row>
    <row r="71" spans="1:9" ht="24" x14ac:dyDescent="0.25">
      <c r="A71" s="51">
        <v>54</v>
      </c>
      <c r="B71" s="61" t="s">
        <v>471</v>
      </c>
      <c r="C71" s="53" t="s">
        <v>269</v>
      </c>
      <c r="D71" s="141">
        <v>4500</v>
      </c>
      <c r="E71" s="55" t="s">
        <v>58</v>
      </c>
      <c r="F71" s="56" t="s">
        <v>59</v>
      </c>
      <c r="G71" s="56" t="s">
        <v>65</v>
      </c>
      <c r="H71" s="56" t="s">
        <v>71</v>
      </c>
      <c r="I71" s="57" t="s">
        <v>66</v>
      </c>
    </row>
    <row r="72" spans="1:9" ht="24" x14ac:dyDescent="0.25">
      <c r="A72" s="51">
        <v>55</v>
      </c>
      <c r="B72" s="61" t="s">
        <v>475</v>
      </c>
      <c r="C72" s="53" t="s">
        <v>235</v>
      </c>
      <c r="D72" s="141">
        <v>2610</v>
      </c>
      <c r="E72" s="55" t="s">
        <v>58</v>
      </c>
      <c r="F72" s="56" t="s">
        <v>59</v>
      </c>
      <c r="G72" s="56" t="s">
        <v>65</v>
      </c>
      <c r="H72" s="56" t="s">
        <v>71</v>
      </c>
      <c r="I72" s="57" t="s">
        <v>66</v>
      </c>
    </row>
    <row r="73" spans="1:9" ht="24" x14ac:dyDescent="0.25">
      <c r="A73" s="51">
        <v>56</v>
      </c>
      <c r="B73" s="61" t="s">
        <v>478</v>
      </c>
      <c r="C73" s="53" t="s">
        <v>235</v>
      </c>
      <c r="D73" s="141">
        <v>7249.52</v>
      </c>
      <c r="E73" s="55" t="s">
        <v>58</v>
      </c>
      <c r="F73" s="56" t="s">
        <v>59</v>
      </c>
      <c r="G73" s="56" t="s">
        <v>65</v>
      </c>
      <c r="H73" s="56" t="s">
        <v>71</v>
      </c>
      <c r="I73" s="57" t="s">
        <v>66</v>
      </c>
    </row>
    <row r="74" spans="1:9" ht="24" x14ac:dyDescent="0.25">
      <c r="A74" s="51">
        <v>57</v>
      </c>
      <c r="B74" s="61" t="s">
        <v>276</v>
      </c>
      <c r="C74" s="53" t="s">
        <v>235</v>
      </c>
      <c r="D74" s="141">
        <v>37674.42</v>
      </c>
      <c r="E74" s="55" t="s">
        <v>58</v>
      </c>
      <c r="F74" s="56" t="s">
        <v>59</v>
      </c>
      <c r="G74" s="56" t="s">
        <v>65</v>
      </c>
      <c r="H74" s="56" t="s">
        <v>71</v>
      </c>
      <c r="I74" s="57" t="s">
        <v>66</v>
      </c>
    </row>
    <row r="75" spans="1:9" ht="24" x14ac:dyDescent="0.25">
      <c r="A75" s="51">
        <v>58</v>
      </c>
      <c r="B75" s="61" t="s">
        <v>476</v>
      </c>
      <c r="C75" s="53" t="s">
        <v>235</v>
      </c>
      <c r="D75" s="141">
        <v>2998.54</v>
      </c>
      <c r="E75" s="55" t="s">
        <v>58</v>
      </c>
      <c r="F75" s="56" t="s">
        <v>59</v>
      </c>
      <c r="G75" s="56" t="s">
        <v>65</v>
      </c>
      <c r="H75" s="56" t="s">
        <v>71</v>
      </c>
      <c r="I75" s="57" t="s">
        <v>66</v>
      </c>
    </row>
    <row r="76" spans="1:9" ht="24" x14ac:dyDescent="0.25">
      <c r="A76" s="51">
        <v>59</v>
      </c>
      <c r="B76" s="61" t="s">
        <v>457</v>
      </c>
      <c r="C76" s="53" t="s">
        <v>591</v>
      </c>
      <c r="D76" s="141">
        <v>15044</v>
      </c>
      <c r="E76" s="55" t="s">
        <v>58</v>
      </c>
      <c r="F76" s="56" t="s">
        <v>59</v>
      </c>
      <c r="G76" s="56" t="s">
        <v>65</v>
      </c>
      <c r="H76" s="56" t="s">
        <v>71</v>
      </c>
      <c r="I76" s="57" t="s">
        <v>66</v>
      </c>
    </row>
    <row r="77" spans="1:9" ht="24" x14ac:dyDescent="0.25">
      <c r="A77" s="51">
        <v>60</v>
      </c>
      <c r="B77" s="61" t="s">
        <v>465</v>
      </c>
      <c r="C77" s="53" t="s">
        <v>409</v>
      </c>
      <c r="D77" s="141">
        <v>3342.3</v>
      </c>
      <c r="E77" s="55" t="s">
        <v>58</v>
      </c>
      <c r="F77" s="56" t="s">
        <v>59</v>
      </c>
      <c r="G77" s="56" t="s">
        <v>65</v>
      </c>
      <c r="H77" s="56" t="s">
        <v>71</v>
      </c>
      <c r="I77" s="57" t="s">
        <v>66</v>
      </c>
    </row>
    <row r="78" spans="1:9" ht="24" x14ac:dyDescent="0.25">
      <c r="A78" s="51">
        <v>61</v>
      </c>
      <c r="B78" s="61" t="s">
        <v>464</v>
      </c>
      <c r="C78" s="53" t="s">
        <v>409</v>
      </c>
      <c r="D78" s="141">
        <v>3888.3</v>
      </c>
      <c r="E78" s="55" t="s">
        <v>58</v>
      </c>
      <c r="F78" s="56" t="s">
        <v>59</v>
      </c>
      <c r="G78" s="56" t="s">
        <v>65</v>
      </c>
      <c r="H78" s="56" t="s">
        <v>71</v>
      </c>
      <c r="I78" s="57" t="s">
        <v>66</v>
      </c>
    </row>
    <row r="79" spans="1:9" ht="24" x14ac:dyDescent="0.25">
      <c r="A79" s="51">
        <v>62</v>
      </c>
      <c r="B79" s="61" t="s">
        <v>466</v>
      </c>
      <c r="C79" s="53" t="s">
        <v>409</v>
      </c>
      <c r="D79" s="141">
        <v>4352.3999999999996</v>
      </c>
      <c r="E79" s="55" t="s">
        <v>58</v>
      </c>
      <c r="F79" s="56" t="s">
        <v>59</v>
      </c>
      <c r="G79" s="56" t="s">
        <v>65</v>
      </c>
      <c r="H79" s="56" t="s">
        <v>71</v>
      </c>
      <c r="I79" s="57" t="s">
        <v>66</v>
      </c>
    </row>
    <row r="80" spans="1:9" ht="24" x14ac:dyDescent="0.25">
      <c r="A80" s="51">
        <v>63</v>
      </c>
      <c r="B80" s="61" t="s">
        <v>475</v>
      </c>
      <c r="C80" s="53" t="s">
        <v>269</v>
      </c>
      <c r="D80" s="141">
        <v>6110</v>
      </c>
      <c r="E80" s="55" t="s">
        <v>58</v>
      </c>
      <c r="F80" s="56" t="s">
        <v>59</v>
      </c>
      <c r="G80" s="56" t="s">
        <v>65</v>
      </c>
      <c r="H80" s="56" t="s">
        <v>71</v>
      </c>
      <c r="I80" s="57" t="s">
        <v>66</v>
      </c>
    </row>
    <row r="81" spans="1:9" ht="24" x14ac:dyDescent="0.25">
      <c r="A81" s="51">
        <v>64</v>
      </c>
      <c r="B81" s="61" t="s">
        <v>474</v>
      </c>
      <c r="C81" s="53" t="s">
        <v>235</v>
      </c>
      <c r="D81" s="141">
        <v>71070</v>
      </c>
      <c r="E81" s="55" t="s">
        <v>58</v>
      </c>
      <c r="F81" s="56" t="s">
        <v>59</v>
      </c>
      <c r="G81" s="56" t="s">
        <v>65</v>
      </c>
      <c r="H81" s="56" t="s">
        <v>71</v>
      </c>
      <c r="I81" s="57" t="s">
        <v>66</v>
      </c>
    </row>
    <row r="82" spans="1:9" ht="24" x14ac:dyDescent="0.25">
      <c r="A82" s="51">
        <v>65</v>
      </c>
      <c r="B82" s="61" t="s">
        <v>479</v>
      </c>
      <c r="C82" s="53" t="s">
        <v>128</v>
      </c>
      <c r="D82" s="141">
        <v>5516.84</v>
      </c>
      <c r="E82" s="55" t="s">
        <v>58</v>
      </c>
      <c r="F82" s="56" t="s">
        <v>59</v>
      </c>
      <c r="G82" s="56" t="s">
        <v>65</v>
      </c>
      <c r="H82" s="56" t="s">
        <v>71</v>
      </c>
      <c r="I82" s="57" t="s">
        <v>66</v>
      </c>
    </row>
    <row r="83" spans="1:9" ht="24" x14ac:dyDescent="0.25">
      <c r="A83" s="51">
        <v>66</v>
      </c>
      <c r="B83" s="61" t="s">
        <v>759</v>
      </c>
      <c r="C83" s="53" t="s">
        <v>589</v>
      </c>
      <c r="D83" s="141">
        <v>1785</v>
      </c>
      <c r="E83" s="55" t="s">
        <v>58</v>
      </c>
      <c r="F83" s="56" t="s">
        <v>59</v>
      </c>
      <c r="G83" s="56" t="s">
        <v>65</v>
      </c>
      <c r="H83" s="56" t="s">
        <v>71</v>
      </c>
      <c r="I83" s="57" t="s">
        <v>66</v>
      </c>
    </row>
    <row r="84" spans="1:9" ht="24" x14ac:dyDescent="0.25">
      <c r="A84" s="51">
        <v>67</v>
      </c>
      <c r="B84" s="61" t="s">
        <v>760</v>
      </c>
      <c r="C84" s="53" t="s">
        <v>590</v>
      </c>
      <c r="D84" s="141">
        <v>1159</v>
      </c>
      <c r="E84" s="55" t="s">
        <v>58</v>
      </c>
      <c r="F84" s="56" t="s">
        <v>59</v>
      </c>
      <c r="G84" s="56" t="s">
        <v>65</v>
      </c>
      <c r="H84" s="56" t="s">
        <v>71</v>
      </c>
      <c r="I84" s="57" t="s">
        <v>66</v>
      </c>
    </row>
    <row r="85" spans="1:9" ht="24" x14ac:dyDescent="0.25">
      <c r="A85" s="51">
        <v>68</v>
      </c>
      <c r="B85" s="61" t="s">
        <v>761</v>
      </c>
      <c r="C85" s="53" t="s">
        <v>409</v>
      </c>
      <c r="D85" s="141">
        <v>468</v>
      </c>
      <c r="E85" s="55" t="s">
        <v>58</v>
      </c>
      <c r="F85" s="56" t="s">
        <v>59</v>
      </c>
      <c r="G85" s="56" t="s">
        <v>65</v>
      </c>
      <c r="H85" s="56" t="s">
        <v>71</v>
      </c>
      <c r="I85" s="57" t="s">
        <v>66</v>
      </c>
    </row>
    <row r="86" spans="1:9" ht="24" x14ac:dyDescent="0.25">
      <c r="A86" s="51">
        <v>69</v>
      </c>
      <c r="B86" s="61" t="s">
        <v>762</v>
      </c>
      <c r="C86" s="53" t="s">
        <v>128</v>
      </c>
      <c r="D86" s="141">
        <v>28000</v>
      </c>
      <c r="E86" s="55" t="s">
        <v>58</v>
      </c>
      <c r="F86" s="56" t="s">
        <v>59</v>
      </c>
      <c r="G86" s="56" t="s">
        <v>65</v>
      </c>
      <c r="H86" s="56" t="s">
        <v>71</v>
      </c>
      <c r="I86" s="57" t="s">
        <v>66</v>
      </c>
    </row>
    <row r="87" spans="1:9" ht="24" x14ac:dyDescent="0.25">
      <c r="A87" s="51">
        <v>70</v>
      </c>
      <c r="B87" s="61" t="s">
        <v>763</v>
      </c>
      <c r="C87" s="53" t="s">
        <v>270</v>
      </c>
      <c r="D87" s="141">
        <v>4500</v>
      </c>
      <c r="E87" s="55" t="s">
        <v>58</v>
      </c>
      <c r="F87" s="56" t="s">
        <v>59</v>
      </c>
      <c r="G87" s="56" t="s">
        <v>65</v>
      </c>
      <c r="H87" s="56" t="s">
        <v>71</v>
      </c>
      <c r="I87" s="57" t="s">
        <v>66</v>
      </c>
    </row>
    <row r="88" spans="1:9" ht="24" x14ac:dyDescent="0.25">
      <c r="A88" s="51">
        <v>71</v>
      </c>
      <c r="B88" s="61" t="s">
        <v>764</v>
      </c>
      <c r="C88" s="53" t="s">
        <v>270</v>
      </c>
      <c r="D88" s="141">
        <v>150</v>
      </c>
      <c r="E88" s="55" t="s">
        <v>58</v>
      </c>
      <c r="F88" s="56" t="s">
        <v>59</v>
      </c>
      <c r="G88" s="56" t="s">
        <v>65</v>
      </c>
      <c r="H88" s="56" t="s">
        <v>71</v>
      </c>
      <c r="I88" s="57" t="s">
        <v>66</v>
      </c>
    </row>
    <row r="89" spans="1:9" ht="24" x14ac:dyDescent="0.25">
      <c r="A89" s="51">
        <v>72</v>
      </c>
      <c r="B89" s="61" t="s">
        <v>765</v>
      </c>
      <c r="C89" s="53" t="s">
        <v>409</v>
      </c>
      <c r="D89" s="141">
        <v>1950</v>
      </c>
      <c r="E89" s="55" t="s">
        <v>58</v>
      </c>
      <c r="F89" s="56" t="s">
        <v>59</v>
      </c>
      <c r="G89" s="56" t="s">
        <v>65</v>
      </c>
      <c r="H89" s="56" t="s">
        <v>71</v>
      </c>
      <c r="I89" s="57" t="s">
        <v>66</v>
      </c>
    </row>
    <row r="90" spans="1:9" s="27" customFormat="1" ht="12.75" x14ac:dyDescent="0.2">
      <c r="A90" s="178" t="s">
        <v>196</v>
      </c>
      <c r="B90" s="179"/>
      <c r="C90" s="180"/>
      <c r="D90" s="58">
        <f>SUM(D38:D89)*1.19</f>
        <v>521527.1152</v>
      </c>
      <c r="E90" s="55"/>
      <c r="F90" s="56"/>
      <c r="G90" s="56"/>
      <c r="H90" s="56"/>
      <c r="I90" s="57"/>
    </row>
    <row r="91" spans="1:9" ht="24" x14ac:dyDescent="0.25">
      <c r="A91" s="51">
        <v>73</v>
      </c>
      <c r="B91" s="61" t="s">
        <v>77</v>
      </c>
      <c r="C91" s="61" t="s">
        <v>81</v>
      </c>
      <c r="D91" s="54">
        <v>57000</v>
      </c>
      <c r="E91" s="55" t="s">
        <v>58</v>
      </c>
      <c r="F91" s="56" t="s">
        <v>59</v>
      </c>
      <c r="G91" s="56" t="s">
        <v>65</v>
      </c>
      <c r="H91" s="56" t="s">
        <v>71</v>
      </c>
      <c r="I91" s="57" t="s">
        <v>66</v>
      </c>
    </row>
    <row r="92" spans="1:9" ht="24" x14ac:dyDescent="0.25">
      <c r="A92" s="51">
        <v>74</v>
      </c>
      <c r="B92" s="61" t="s">
        <v>78</v>
      </c>
      <c r="C92" s="61" t="s">
        <v>82</v>
      </c>
      <c r="D92" s="54">
        <f>500*12</f>
        <v>6000</v>
      </c>
      <c r="E92" s="55" t="s">
        <v>58</v>
      </c>
      <c r="F92" s="56" t="s">
        <v>59</v>
      </c>
      <c r="G92" s="56" t="s">
        <v>65</v>
      </c>
      <c r="H92" s="56" t="s">
        <v>71</v>
      </c>
      <c r="I92" s="57" t="s">
        <v>66</v>
      </c>
    </row>
    <row r="93" spans="1:9" ht="24" x14ac:dyDescent="0.25">
      <c r="A93" s="51">
        <v>75</v>
      </c>
      <c r="B93" s="61" t="s">
        <v>79</v>
      </c>
      <c r="C93" s="61" t="s">
        <v>83</v>
      </c>
      <c r="D93" s="54">
        <v>3000</v>
      </c>
      <c r="E93" s="55" t="s">
        <v>58</v>
      </c>
      <c r="F93" s="56" t="s">
        <v>59</v>
      </c>
      <c r="G93" s="56" t="s">
        <v>65</v>
      </c>
      <c r="H93" s="56" t="s">
        <v>71</v>
      </c>
      <c r="I93" s="57" t="s">
        <v>66</v>
      </c>
    </row>
    <row r="94" spans="1:9" ht="24" x14ac:dyDescent="0.25">
      <c r="A94" s="51">
        <v>76</v>
      </c>
      <c r="B94" s="61" t="s">
        <v>80</v>
      </c>
      <c r="C94" s="61" t="s">
        <v>84</v>
      </c>
      <c r="D94" s="54">
        <v>24000</v>
      </c>
      <c r="E94" s="55" t="s">
        <v>58</v>
      </c>
      <c r="F94" s="56" t="s">
        <v>59</v>
      </c>
      <c r="G94" s="56" t="s">
        <v>65</v>
      </c>
      <c r="H94" s="56" t="s">
        <v>71</v>
      </c>
      <c r="I94" s="57" t="s">
        <v>66</v>
      </c>
    </row>
    <row r="95" spans="1:9" s="27" customFormat="1" ht="12.75" x14ac:dyDescent="0.2">
      <c r="A95" s="178" t="s">
        <v>197</v>
      </c>
      <c r="B95" s="179"/>
      <c r="C95" s="180"/>
      <c r="D95" s="58">
        <f>SUM(D91:D94)*1.19</f>
        <v>107100</v>
      </c>
      <c r="E95" s="55"/>
      <c r="F95" s="56"/>
      <c r="G95" s="56"/>
      <c r="H95" s="56"/>
      <c r="I95" s="57"/>
    </row>
    <row r="96" spans="1:9" ht="24" x14ac:dyDescent="0.25">
      <c r="A96" s="51">
        <v>77</v>
      </c>
      <c r="B96" s="61" t="s">
        <v>85</v>
      </c>
      <c r="C96" s="61" t="s">
        <v>93</v>
      </c>
      <c r="D96" s="54">
        <v>8000</v>
      </c>
      <c r="E96" s="55" t="s">
        <v>58</v>
      </c>
      <c r="F96" s="56" t="s">
        <v>59</v>
      </c>
      <c r="G96" s="56" t="s">
        <v>65</v>
      </c>
      <c r="H96" s="56" t="s">
        <v>71</v>
      </c>
      <c r="I96" s="57" t="s">
        <v>66</v>
      </c>
    </row>
    <row r="97" spans="1:9" ht="24" x14ac:dyDescent="0.25">
      <c r="A97" s="51">
        <v>78</v>
      </c>
      <c r="B97" s="61" t="s">
        <v>828</v>
      </c>
      <c r="C97" s="53" t="s">
        <v>270</v>
      </c>
      <c r="D97" s="142">
        <v>877.09</v>
      </c>
      <c r="E97" s="55" t="s">
        <v>58</v>
      </c>
      <c r="F97" s="56" t="s">
        <v>59</v>
      </c>
      <c r="G97" s="56" t="s">
        <v>65</v>
      </c>
      <c r="H97" s="56" t="s">
        <v>71</v>
      </c>
      <c r="I97" s="57" t="s">
        <v>66</v>
      </c>
    </row>
    <row r="98" spans="1:9" ht="24" x14ac:dyDescent="0.25">
      <c r="A98" s="51">
        <v>79</v>
      </c>
      <c r="B98" s="61" t="s">
        <v>830</v>
      </c>
      <c r="C98" s="53" t="s">
        <v>270</v>
      </c>
      <c r="D98" s="142">
        <v>157.08000000000001</v>
      </c>
      <c r="E98" s="55" t="s">
        <v>58</v>
      </c>
      <c r="F98" s="56" t="s">
        <v>59</v>
      </c>
      <c r="G98" s="56" t="s">
        <v>65</v>
      </c>
      <c r="H98" s="56" t="s">
        <v>71</v>
      </c>
      <c r="I98" s="57" t="s">
        <v>66</v>
      </c>
    </row>
    <row r="99" spans="1:9" ht="24" x14ac:dyDescent="0.25">
      <c r="A99" s="51">
        <v>80</v>
      </c>
      <c r="B99" s="61" t="s">
        <v>831</v>
      </c>
      <c r="C99" s="53" t="s">
        <v>270</v>
      </c>
      <c r="D99" s="142">
        <v>3444.11</v>
      </c>
      <c r="E99" s="55" t="s">
        <v>58</v>
      </c>
      <c r="F99" s="56" t="s">
        <v>59</v>
      </c>
      <c r="G99" s="56" t="s">
        <v>65</v>
      </c>
      <c r="H99" s="56" t="s">
        <v>71</v>
      </c>
      <c r="I99" s="57" t="s">
        <v>66</v>
      </c>
    </row>
    <row r="100" spans="1:9" ht="24" x14ac:dyDescent="0.25">
      <c r="A100" s="51">
        <v>81</v>
      </c>
      <c r="B100" s="61" t="s">
        <v>832</v>
      </c>
      <c r="C100" s="53" t="s">
        <v>270</v>
      </c>
      <c r="D100" s="142">
        <v>188</v>
      </c>
      <c r="E100" s="55" t="s">
        <v>58</v>
      </c>
      <c r="F100" s="56" t="s">
        <v>59</v>
      </c>
      <c r="G100" s="56" t="s">
        <v>65</v>
      </c>
      <c r="H100" s="56" t="s">
        <v>71</v>
      </c>
      <c r="I100" s="57" t="s">
        <v>66</v>
      </c>
    </row>
    <row r="101" spans="1:9" ht="24" x14ac:dyDescent="0.25">
      <c r="A101" s="51">
        <v>82</v>
      </c>
      <c r="B101" s="61" t="s">
        <v>833</v>
      </c>
      <c r="C101" s="53" t="s">
        <v>270</v>
      </c>
      <c r="D101" s="142">
        <v>5569.2</v>
      </c>
      <c r="E101" s="55" t="s">
        <v>58</v>
      </c>
      <c r="F101" s="56" t="s">
        <v>59</v>
      </c>
      <c r="G101" s="56" t="s">
        <v>65</v>
      </c>
      <c r="H101" s="56" t="s">
        <v>71</v>
      </c>
      <c r="I101" s="57" t="s">
        <v>66</v>
      </c>
    </row>
    <row r="102" spans="1:9" ht="24" x14ac:dyDescent="0.25">
      <c r="A102" s="51">
        <v>83</v>
      </c>
      <c r="B102" s="61" t="s">
        <v>834</v>
      </c>
      <c r="C102" s="53" t="s">
        <v>270</v>
      </c>
      <c r="D102" s="142">
        <v>378</v>
      </c>
      <c r="E102" s="55" t="s">
        <v>58</v>
      </c>
      <c r="F102" s="56" t="s">
        <v>59</v>
      </c>
      <c r="G102" s="56" t="s">
        <v>65</v>
      </c>
      <c r="H102" s="56" t="s">
        <v>71</v>
      </c>
      <c r="I102" s="57" t="s">
        <v>66</v>
      </c>
    </row>
    <row r="103" spans="1:9" ht="24" x14ac:dyDescent="0.25">
      <c r="A103" s="51">
        <v>84</v>
      </c>
      <c r="B103" s="61" t="s">
        <v>835</v>
      </c>
      <c r="C103" s="53" t="s">
        <v>270</v>
      </c>
      <c r="D103" s="142">
        <v>368</v>
      </c>
      <c r="E103" s="55" t="s">
        <v>58</v>
      </c>
      <c r="F103" s="56" t="s">
        <v>59</v>
      </c>
      <c r="G103" s="56" t="s">
        <v>65</v>
      </c>
      <c r="H103" s="56" t="s">
        <v>71</v>
      </c>
      <c r="I103" s="57" t="s">
        <v>66</v>
      </c>
    </row>
    <row r="104" spans="1:9" ht="24" x14ac:dyDescent="0.25">
      <c r="A104" s="51">
        <v>85</v>
      </c>
      <c r="B104" s="61" t="s">
        <v>836</v>
      </c>
      <c r="C104" s="53" t="s">
        <v>270</v>
      </c>
      <c r="D104" s="142">
        <v>523.6</v>
      </c>
      <c r="E104" s="55" t="s">
        <v>58</v>
      </c>
      <c r="F104" s="56" t="s">
        <v>59</v>
      </c>
      <c r="G104" s="56" t="s">
        <v>65</v>
      </c>
      <c r="H104" s="56" t="s">
        <v>71</v>
      </c>
      <c r="I104" s="57" t="s">
        <v>66</v>
      </c>
    </row>
    <row r="105" spans="1:9" ht="24" x14ac:dyDescent="0.25">
      <c r="A105" s="51">
        <v>86</v>
      </c>
      <c r="B105" s="61" t="s">
        <v>837</v>
      </c>
      <c r="C105" s="53" t="s">
        <v>270</v>
      </c>
      <c r="D105" s="142">
        <v>12421.22</v>
      </c>
      <c r="E105" s="55" t="s">
        <v>58</v>
      </c>
      <c r="F105" s="56" t="s">
        <v>59</v>
      </c>
      <c r="G105" s="56" t="s">
        <v>65</v>
      </c>
      <c r="H105" s="56" t="s">
        <v>71</v>
      </c>
      <c r="I105" s="57" t="s">
        <v>66</v>
      </c>
    </row>
    <row r="106" spans="1:9" ht="24" x14ac:dyDescent="0.25">
      <c r="A106" s="51">
        <v>87</v>
      </c>
      <c r="B106" s="61" t="s">
        <v>838</v>
      </c>
      <c r="C106" s="53" t="s">
        <v>270</v>
      </c>
      <c r="D106" s="142">
        <v>22178.03</v>
      </c>
      <c r="E106" s="55" t="s">
        <v>58</v>
      </c>
      <c r="F106" s="56" t="s">
        <v>59</v>
      </c>
      <c r="G106" s="56" t="s">
        <v>65</v>
      </c>
      <c r="H106" s="56" t="s">
        <v>71</v>
      </c>
      <c r="I106" s="57" t="s">
        <v>66</v>
      </c>
    </row>
    <row r="107" spans="1:9" ht="24" x14ac:dyDescent="0.25">
      <c r="A107" s="51">
        <v>88</v>
      </c>
      <c r="B107" s="61" t="s">
        <v>839</v>
      </c>
      <c r="C107" s="53" t="s">
        <v>270</v>
      </c>
      <c r="D107" s="142">
        <v>1023.4</v>
      </c>
      <c r="E107" s="55" t="s">
        <v>58</v>
      </c>
      <c r="F107" s="56" t="s">
        <v>59</v>
      </c>
      <c r="G107" s="56" t="s">
        <v>65</v>
      </c>
      <c r="H107" s="56" t="s">
        <v>71</v>
      </c>
      <c r="I107" s="57" t="s">
        <v>66</v>
      </c>
    </row>
    <row r="108" spans="1:9" ht="24" x14ac:dyDescent="0.25">
      <c r="A108" s="51">
        <v>89</v>
      </c>
      <c r="B108" s="61" t="s">
        <v>840</v>
      </c>
      <c r="C108" s="53" t="s">
        <v>270</v>
      </c>
      <c r="D108" s="142">
        <v>7203.55</v>
      </c>
      <c r="E108" s="55" t="s">
        <v>58</v>
      </c>
      <c r="F108" s="56" t="s">
        <v>59</v>
      </c>
      <c r="G108" s="56" t="s">
        <v>65</v>
      </c>
      <c r="H108" s="56" t="s">
        <v>71</v>
      </c>
      <c r="I108" s="57" t="s">
        <v>66</v>
      </c>
    </row>
    <row r="109" spans="1:9" ht="24" x14ac:dyDescent="0.25">
      <c r="A109" s="51">
        <v>90</v>
      </c>
      <c r="B109" s="61" t="s">
        <v>841</v>
      </c>
      <c r="C109" s="53" t="s">
        <v>270</v>
      </c>
      <c r="D109" s="142">
        <v>2232.84</v>
      </c>
      <c r="E109" s="55" t="s">
        <v>58</v>
      </c>
      <c r="F109" s="56" t="s">
        <v>59</v>
      </c>
      <c r="G109" s="56" t="s">
        <v>65</v>
      </c>
      <c r="H109" s="56" t="s">
        <v>71</v>
      </c>
      <c r="I109" s="57" t="s">
        <v>66</v>
      </c>
    </row>
    <row r="110" spans="1:9" ht="24" x14ac:dyDescent="0.25">
      <c r="A110" s="51">
        <v>91</v>
      </c>
      <c r="B110" s="61" t="s">
        <v>842</v>
      </c>
      <c r="C110" s="53" t="s">
        <v>270</v>
      </c>
      <c r="D110" s="142">
        <v>491.64</v>
      </c>
      <c r="E110" s="55" t="s">
        <v>58</v>
      </c>
      <c r="F110" s="56" t="s">
        <v>59</v>
      </c>
      <c r="G110" s="56" t="s">
        <v>65</v>
      </c>
      <c r="H110" s="56" t="s">
        <v>71</v>
      </c>
      <c r="I110" s="57" t="s">
        <v>66</v>
      </c>
    </row>
    <row r="111" spans="1:9" ht="24" x14ac:dyDescent="0.25">
      <c r="A111" s="51">
        <v>92</v>
      </c>
      <c r="B111" s="61" t="s">
        <v>276</v>
      </c>
      <c r="C111" s="53" t="s">
        <v>270</v>
      </c>
      <c r="D111" s="142">
        <v>12108.25</v>
      </c>
      <c r="E111" s="55" t="s">
        <v>58</v>
      </c>
      <c r="F111" s="56" t="s">
        <v>59</v>
      </c>
      <c r="G111" s="56" t="s">
        <v>65</v>
      </c>
      <c r="H111" s="56" t="s">
        <v>71</v>
      </c>
      <c r="I111" s="57" t="s">
        <v>66</v>
      </c>
    </row>
    <row r="112" spans="1:9" ht="24" x14ac:dyDescent="0.25">
      <c r="A112" s="51">
        <v>93</v>
      </c>
      <c r="B112" s="61" t="s">
        <v>843</v>
      </c>
      <c r="C112" s="53" t="s">
        <v>270</v>
      </c>
      <c r="D112" s="142">
        <v>5997.6</v>
      </c>
      <c r="E112" s="55" t="s">
        <v>58</v>
      </c>
      <c r="F112" s="56" t="s">
        <v>59</v>
      </c>
      <c r="G112" s="56" t="s">
        <v>65</v>
      </c>
      <c r="H112" s="56" t="s">
        <v>71</v>
      </c>
      <c r="I112" s="57" t="s">
        <v>66</v>
      </c>
    </row>
    <row r="113" spans="1:9" ht="24" x14ac:dyDescent="0.25">
      <c r="A113" s="51">
        <v>94</v>
      </c>
      <c r="B113" s="61" t="s">
        <v>475</v>
      </c>
      <c r="C113" s="53" t="s">
        <v>270</v>
      </c>
      <c r="D113" s="142">
        <v>1552.95</v>
      </c>
      <c r="E113" s="55" t="s">
        <v>58</v>
      </c>
      <c r="F113" s="56" t="s">
        <v>59</v>
      </c>
      <c r="G113" s="56" t="s">
        <v>65</v>
      </c>
      <c r="H113" s="56" t="s">
        <v>71</v>
      </c>
      <c r="I113" s="57" t="s">
        <v>66</v>
      </c>
    </row>
    <row r="114" spans="1:9" ht="24" x14ac:dyDescent="0.25">
      <c r="A114" s="51">
        <v>95</v>
      </c>
      <c r="B114" s="61" t="s">
        <v>473</v>
      </c>
      <c r="C114" s="53" t="s">
        <v>270</v>
      </c>
      <c r="D114" s="142">
        <v>1451.8</v>
      </c>
      <c r="E114" s="55" t="s">
        <v>58</v>
      </c>
      <c r="F114" s="56" t="s">
        <v>59</v>
      </c>
      <c r="G114" s="56" t="s">
        <v>65</v>
      </c>
      <c r="H114" s="56" t="s">
        <v>71</v>
      </c>
      <c r="I114" s="57" t="s">
        <v>66</v>
      </c>
    </row>
    <row r="115" spans="1:9" ht="24" x14ac:dyDescent="0.25">
      <c r="A115" s="51">
        <v>96</v>
      </c>
      <c r="B115" s="61" t="s">
        <v>467</v>
      </c>
      <c r="C115" s="53" t="s">
        <v>270</v>
      </c>
      <c r="D115" s="142">
        <v>120</v>
      </c>
      <c r="E115" s="55" t="s">
        <v>58</v>
      </c>
      <c r="F115" s="56" t="s">
        <v>59</v>
      </c>
      <c r="G115" s="56" t="s">
        <v>65</v>
      </c>
      <c r="H115" s="56" t="s">
        <v>71</v>
      </c>
      <c r="I115" s="57" t="s">
        <v>66</v>
      </c>
    </row>
    <row r="116" spans="1:9" ht="24" x14ac:dyDescent="0.25">
      <c r="A116" s="51">
        <v>97</v>
      </c>
      <c r="B116" s="61" t="s">
        <v>86</v>
      </c>
      <c r="C116" s="61" t="s">
        <v>76</v>
      </c>
      <c r="D116" s="54">
        <v>50000</v>
      </c>
      <c r="E116" s="55" t="s">
        <v>58</v>
      </c>
      <c r="F116" s="56" t="s">
        <v>59</v>
      </c>
      <c r="G116" s="56" t="s">
        <v>65</v>
      </c>
      <c r="H116" s="56" t="s">
        <v>71</v>
      </c>
      <c r="I116" s="57" t="s">
        <v>66</v>
      </c>
    </row>
    <row r="117" spans="1:9" ht="24" x14ac:dyDescent="0.25">
      <c r="A117" s="51">
        <v>98</v>
      </c>
      <c r="B117" s="61" t="s">
        <v>87</v>
      </c>
      <c r="C117" s="61" t="s">
        <v>94</v>
      </c>
      <c r="D117" s="54">
        <v>25000</v>
      </c>
      <c r="E117" s="55" t="s">
        <v>58</v>
      </c>
      <c r="F117" s="56" t="s">
        <v>59</v>
      </c>
      <c r="G117" s="56" t="s">
        <v>65</v>
      </c>
      <c r="H117" s="56" t="s">
        <v>135</v>
      </c>
      <c r="I117" s="57" t="s">
        <v>66</v>
      </c>
    </row>
    <row r="118" spans="1:9" ht="24" x14ac:dyDescent="0.25">
      <c r="A118" s="51">
        <v>99</v>
      </c>
      <c r="B118" s="61" t="s">
        <v>88</v>
      </c>
      <c r="C118" s="61" t="s">
        <v>95</v>
      </c>
      <c r="D118" s="54">
        <f>8500*7</f>
        <v>59500</v>
      </c>
      <c r="E118" s="55" t="s">
        <v>58</v>
      </c>
      <c r="F118" s="56" t="s">
        <v>59</v>
      </c>
      <c r="G118" s="56" t="s">
        <v>65</v>
      </c>
      <c r="H118" s="56" t="s">
        <v>135</v>
      </c>
      <c r="I118" s="57" t="s">
        <v>66</v>
      </c>
    </row>
    <row r="119" spans="1:9" ht="24" x14ac:dyDescent="0.25">
      <c r="A119" s="51">
        <v>100</v>
      </c>
      <c r="B119" s="61" t="s">
        <v>485</v>
      </c>
      <c r="C119" s="61" t="s">
        <v>95</v>
      </c>
      <c r="D119" s="54">
        <f>4000*12</f>
        <v>48000</v>
      </c>
      <c r="E119" s="55" t="s">
        <v>58</v>
      </c>
      <c r="F119" s="56" t="s">
        <v>59</v>
      </c>
      <c r="G119" s="56" t="s">
        <v>65</v>
      </c>
      <c r="H119" s="56" t="s">
        <v>135</v>
      </c>
      <c r="I119" s="57" t="s">
        <v>66</v>
      </c>
    </row>
    <row r="120" spans="1:9" ht="24" x14ac:dyDescent="0.25">
      <c r="A120" s="51">
        <v>101</v>
      </c>
      <c r="B120" s="61" t="s">
        <v>402</v>
      </c>
      <c r="C120" s="61" t="s">
        <v>95</v>
      </c>
      <c r="D120" s="54">
        <f>(6000+7260)*2</f>
        <v>26520</v>
      </c>
      <c r="E120" s="55" t="s">
        <v>58</v>
      </c>
      <c r="F120" s="56" t="s">
        <v>59</v>
      </c>
      <c r="G120" s="56" t="s">
        <v>65</v>
      </c>
      <c r="H120" s="56" t="s">
        <v>135</v>
      </c>
      <c r="I120" s="57" t="s">
        <v>66</v>
      </c>
    </row>
    <row r="121" spans="1:9" x14ac:dyDescent="0.25">
      <c r="A121" s="51">
        <v>102</v>
      </c>
      <c r="B121" s="61" t="s">
        <v>495</v>
      </c>
      <c r="C121" s="61" t="s">
        <v>496</v>
      </c>
      <c r="D121" s="54">
        <f>3000*12</f>
        <v>36000</v>
      </c>
      <c r="E121" s="55"/>
      <c r="F121" s="56"/>
      <c r="G121" s="56"/>
      <c r="H121" s="56"/>
      <c r="I121" s="57"/>
    </row>
    <row r="122" spans="1:9" ht="36" x14ac:dyDescent="0.25">
      <c r="A122" s="51">
        <v>103</v>
      </c>
      <c r="B122" s="61" t="s">
        <v>89</v>
      </c>
      <c r="C122" s="61" t="s">
        <v>424</v>
      </c>
      <c r="D122" s="54">
        <v>50969.91</v>
      </c>
      <c r="E122" s="55" t="s">
        <v>58</v>
      </c>
      <c r="F122" s="56" t="s">
        <v>59</v>
      </c>
      <c r="G122" s="56" t="s">
        <v>65</v>
      </c>
      <c r="H122" s="56" t="s">
        <v>71</v>
      </c>
      <c r="I122" s="57" t="s">
        <v>66</v>
      </c>
    </row>
    <row r="123" spans="1:9" ht="24" x14ac:dyDescent="0.25">
      <c r="A123" s="51">
        <v>104</v>
      </c>
      <c r="B123" s="61" t="s">
        <v>440</v>
      </c>
      <c r="C123" s="61" t="s">
        <v>437</v>
      </c>
      <c r="D123" s="54">
        <v>25000</v>
      </c>
      <c r="E123" s="55" t="s">
        <v>58</v>
      </c>
      <c r="F123" s="56" t="s">
        <v>59</v>
      </c>
      <c r="G123" s="56" t="s">
        <v>65</v>
      </c>
      <c r="H123" s="56" t="s">
        <v>71</v>
      </c>
      <c r="I123" s="57" t="s">
        <v>66</v>
      </c>
    </row>
    <row r="124" spans="1:9" ht="24" x14ac:dyDescent="0.25">
      <c r="A124" s="51">
        <v>105</v>
      </c>
      <c r="B124" s="61" t="s">
        <v>430</v>
      </c>
      <c r="C124" s="61" t="s">
        <v>431</v>
      </c>
      <c r="D124" s="54">
        <v>5000</v>
      </c>
      <c r="E124" s="55" t="s">
        <v>58</v>
      </c>
      <c r="F124" s="56" t="s">
        <v>59</v>
      </c>
      <c r="G124" s="56" t="s">
        <v>65</v>
      </c>
      <c r="H124" s="56" t="s">
        <v>71</v>
      </c>
      <c r="I124" s="57" t="s">
        <v>66</v>
      </c>
    </row>
    <row r="125" spans="1:9" ht="24" x14ac:dyDescent="0.25">
      <c r="A125" s="51">
        <v>106</v>
      </c>
      <c r="B125" s="61" t="s">
        <v>90</v>
      </c>
      <c r="C125" s="61" t="s">
        <v>96</v>
      </c>
      <c r="D125" s="54">
        <v>5000</v>
      </c>
      <c r="E125" s="55" t="s">
        <v>58</v>
      </c>
      <c r="F125" s="56" t="s">
        <v>59</v>
      </c>
      <c r="G125" s="56" t="s">
        <v>65</v>
      </c>
      <c r="H125" s="56" t="s">
        <v>71</v>
      </c>
      <c r="I125" s="57" t="s">
        <v>66</v>
      </c>
    </row>
    <row r="126" spans="1:9" ht="24" x14ac:dyDescent="0.25">
      <c r="A126" s="51">
        <v>107</v>
      </c>
      <c r="B126" s="61" t="s">
        <v>91</v>
      </c>
      <c r="C126" s="61" t="s">
        <v>97</v>
      </c>
      <c r="D126" s="54">
        <v>50000</v>
      </c>
      <c r="E126" s="55" t="s">
        <v>58</v>
      </c>
      <c r="F126" s="56" t="s">
        <v>59</v>
      </c>
      <c r="G126" s="56" t="s">
        <v>65</v>
      </c>
      <c r="H126" s="56" t="s">
        <v>71</v>
      </c>
      <c r="I126" s="57" t="s">
        <v>66</v>
      </c>
    </row>
    <row r="127" spans="1:9" ht="24" x14ac:dyDescent="0.25">
      <c r="A127" s="51">
        <v>108</v>
      </c>
      <c r="B127" s="61" t="s">
        <v>436</v>
      </c>
      <c r="C127" s="61" t="s">
        <v>98</v>
      </c>
      <c r="D127" s="54">
        <v>15000</v>
      </c>
      <c r="E127" s="55" t="s">
        <v>58</v>
      </c>
      <c r="F127" s="56" t="s">
        <v>59</v>
      </c>
      <c r="G127" s="56" t="s">
        <v>65</v>
      </c>
      <c r="H127" s="56" t="s">
        <v>71</v>
      </c>
      <c r="I127" s="57" t="s">
        <v>66</v>
      </c>
    </row>
    <row r="128" spans="1:9" ht="24" x14ac:dyDescent="0.25">
      <c r="A128" s="51">
        <v>109</v>
      </c>
      <c r="B128" s="53" t="s">
        <v>407</v>
      </c>
      <c r="C128" s="53" t="s">
        <v>408</v>
      </c>
      <c r="D128" s="54">
        <v>15000</v>
      </c>
      <c r="E128" s="55" t="s">
        <v>58</v>
      </c>
      <c r="F128" s="56" t="s">
        <v>59</v>
      </c>
      <c r="G128" s="56" t="s">
        <v>65</v>
      </c>
      <c r="H128" s="56" t="s">
        <v>71</v>
      </c>
      <c r="I128" s="57" t="s">
        <v>66</v>
      </c>
    </row>
    <row r="129" spans="1:9" ht="24" x14ac:dyDescent="0.25">
      <c r="A129" s="51">
        <v>110</v>
      </c>
      <c r="B129" s="61" t="s">
        <v>92</v>
      </c>
      <c r="C129" s="61" t="s">
        <v>99</v>
      </c>
      <c r="D129" s="54">
        <v>5000</v>
      </c>
      <c r="E129" s="55" t="s">
        <v>58</v>
      </c>
      <c r="F129" s="56" t="s">
        <v>59</v>
      </c>
      <c r="G129" s="56" t="s">
        <v>65</v>
      </c>
      <c r="H129" s="56" t="s">
        <v>71</v>
      </c>
      <c r="I129" s="57" t="s">
        <v>66</v>
      </c>
    </row>
    <row r="130" spans="1:9" ht="24" x14ac:dyDescent="0.25">
      <c r="A130" s="51">
        <v>111</v>
      </c>
      <c r="B130" s="61" t="s">
        <v>1220</v>
      </c>
      <c r="C130" s="61" t="s">
        <v>113</v>
      </c>
      <c r="D130" s="54">
        <v>7000</v>
      </c>
      <c r="E130" s="55" t="s">
        <v>58</v>
      </c>
      <c r="F130" s="56" t="s">
        <v>59</v>
      </c>
      <c r="G130" s="56" t="s">
        <v>65</v>
      </c>
      <c r="H130" s="56" t="s">
        <v>135</v>
      </c>
      <c r="I130" s="57" t="s">
        <v>66</v>
      </c>
    </row>
    <row r="131" spans="1:9" s="27" customFormat="1" ht="12.75" x14ac:dyDescent="0.2">
      <c r="A131" s="178" t="s">
        <v>198</v>
      </c>
      <c r="B131" s="179"/>
      <c r="C131" s="180"/>
      <c r="D131" s="58">
        <f>SUM(D96:D130)*1.19</f>
        <v>606038.76130000001</v>
      </c>
      <c r="E131" s="55"/>
      <c r="F131" s="56"/>
      <c r="G131" s="56"/>
      <c r="H131" s="56"/>
      <c r="I131" s="57"/>
    </row>
    <row r="132" spans="1:9" ht="24" x14ac:dyDescent="0.25">
      <c r="A132" s="51">
        <v>112</v>
      </c>
      <c r="B132" s="61" t="s">
        <v>100</v>
      </c>
      <c r="C132" s="61" t="s">
        <v>110</v>
      </c>
      <c r="D132" s="54">
        <f>3000*12</f>
        <v>36000</v>
      </c>
      <c r="E132" s="55" t="s">
        <v>58</v>
      </c>
      <c r="F132" s="56" t="s">
        <v>59</v>
      </c>
      <c r="G132" s="56" t="s">
        <v>65</v>
      </c>
      <c r="H132" s="56" t="s">
        <v>71</v>
      </c>
      <c r="I132" s="57" t="s">
        <v>66</v>
      </c>
    </row>
    <row r="133" spans="1:9" ht="24" x14ac:dyDescent="0.25">
      <c r="A133" s="51">
        <v>113</v>
      </c>
      <c r="B133" s="61" t="s">
        <v>101</v>
      </c>
      <c r="C133" s="61" t="s">
        <v>111</v>
      </c>
      <c r="D133" s="54">
        <v>90000</v>
      </c>
      <c r="E133" s="55" t="s">
        <v>58</v>
      </c>
      <c r="F133" s="56" t="s">
        <v>59</v>
      </c>
      <c r="G133" s="56" t="s">
        <v>65</v>
      </c>
      <c r="H133" s="56" t="s">
        <v>71</v>
      </c>
      <c r="I133" s="57" t="s">
        <v>66</v>
      </c>
    </row>
    <row r="134" spans="1:9" ht="24" x14ac:dyDescent="0.25">
      <c r="A134" s="51">
        <v>114</v>
      </c>
      <c r="B134" s="61" t="s">
        <v>102</v>
      </c>
      <c r="C134" s="61" t="s">
        <v>112</v>
      </c>
      <c r="D134" s="54">
        <v>1700</v>
      </c>
      <c r="E134" s="55" t="s">
        <v>58</v>
      </c>
      <c r="F134" s="56" t="s">
        <v>59</v>
      </c>
      <c r="G134" s="56" t="s">
        <v>65</v>
      </c>
      <c r="H134" s="56" t="s">
        <v>71</v>
      </c>
      <c r="I134" s="57" t="s">
        <v>66</v>
      </c>
    </row>
    <row r="135" spans="1:9" ht="24" x14ac:dyDescent="0.25">
      <c r="A135" s="51">
        <v>115</v>
      </c>
      <c r="B135" s="61" t="s">
        <v>103</v>
      </c>
      <c r="C135" s="61" t="s">
        <v>114</v>
      </c>
      <c r="D135" s="54">
        <v>80000</v>
      </c>
      <c r="E135" s="55" t="s">
        <v>58</v>
      </c>
      <c r="F135" s="56" t="s">
        <v>59</v>
      </c>
      <c r="G135" s="56" t="s">
        <v>65</v>
      </c>
      <c r="H135" s="56" t="s">
        <v>71</v>
      </c>
      <c r="I135" s="57" t="s">
        <v>66</v>
      </c>
    </row>
    <row r="136" spans="1:9" ht="24" x14ac:dyDescent="0.25">
      <c r="A136" s="51">
        <v>116</v>
      </c>
      <c r="B136" s="61" t="s">
        <v>438</v>
      </c>
      <c r="C136" s="61" t="s">
        <v>439</v>
      </c>
      <c r="D136" s="54">
        <v>5000</v>
      </c>
      <c r="E136" s="55" t="s">
        <v>58</v>
      </c>
      <c r="F136" s="56" t="s">
        <v>59</v>
      </c>
      <c r="G136" s="56" t="s">
        <v>65</v>
      </c>
      <c r="H136" s="56" t="s">
        <v>71</v>
      </c>
      <c r="I136" s="57" t="s">
        <v>66</v>
      </c>
    </row>
    <row r="137" spans="1:9" ht="24" x14ac:dyDescent="0.25">
      <c r="A137" s="51">
        <v>117</v>
      </c>
      <c r="B137" s="61" t="s">
        <v>433</v>
      </c>
      <c r="C137" s="61" t="s">
        <v>433</v>
      </c>
      <c r="D137" s="54">
        <v>25000</v>
      </c>
      <c r="E137" s="55" t="s">
        <v>58</v>
      </c>
      <c r="F137" s="56" t="s">
        <v>59</v>
      </c>
      <c r="G137" s="56" t="s">
        <v>65</v>
      </c>
      <c r="H137" s="56" t="s">
        <v>71</v>
      </c>
      <c r="I137" s="57" t="s">
        <v>66</v>
      </c>
    </row>
    <row r="138" spans="1:9" ht="24" x14ac:dyDescent="0.25">
      <c r="A138" s="51">
        <v>118</v>
      </c>
      <c r="B138" s="61" t="s">
        <v>434</v>
      </c>
      <c r="C138" s="61" t="s">
        <v>435</v>
      </c>
      <c r="D138" s="54">
        <v>25000</v>
      </c>
      <c r="E138" s="55" t="s">
        <v>58</v>
      </c>
      <c r="F138" s="56" t="s">
        <v>59</v>
      </c>
      <c r="G138" s="56" t="s">
        <v>65</v>
      </c>
      <c r="H138" s="56" t="s">
        <v>71</v>
      </c>
      <c r="I138" s="57" t="s">
        <v>66</v>
      </c>
    </row>
    <row r="139" spans="1:9" ht="24" x14ac:dyDescent="0.25">
      <c r="A139" s="51">
        <v>119</v>
      </c>
      <c r="B139" s="61" t="s">
        <v>315</v>
      </c>
      <c r="C139" s="61" t="s">
        <v>316</v>
      </c>
      <c r="D139" s="54">
        <v>25000</v>
      </c>
      <c r="E139" s="55" t="s">
        <v>58</v>
      </c>
      <c r="F139" s="56" t="s">
        <v>59</v>
      </c>
      <c r="G139" s="56" t="s">
        <v>65</v>
      </c>
      <c r="H139" s="56" t="s">
        <v>71</v>
      </c>
      <c r="I139" s="57" t="s">
        <v>66</v>
      </c>
    </row>
    <row r="140" spans="1:9" ht="24" x14ac:dyDescent="0.25">
      <c r="A140" s="51">
        <v>120</v>
      </c>
      <c r="B140" s="61" t="s">
        <v>104</v>
      </c>
      <c r="C140" s="61" t="s">
        <v>115</v>
      </c>
      <c r="D140" s="54">
        <v>15000</v>
      </c>
      <c r="E140" s="55" t="s">
        <v>58</v>
      </c>
      <c r="F140" s="56" t="s">
        <v>59</v>
      </c>
      <c r="G140" s="56" t="s">
        <v>65</v>
      </c>
      <c r="H140" s="56" t="s">
        <v>71</v>
      </c>
      <c r="I140" s="57" t="s">
        <v>66</v>
      </c>
    </row>
    <row r="141" spans="1:9" ht="24" x14ac:dyDescent="0.25">
      <c r="A141" s="51">
        <v>121</v>
      </c>
      <c r="B141" s="61" t="s">
        <v>456</v>
      </c>
      <c r="C141" s="61" t="s">
        <v>166</v>
      </c>
      <c r="D141" s="54">
        <f>270000</f>
        <v>270000</v>
      </c>
      <c r="E141" s="55" t="s">
        <v>58</v>
      </c>
      <c r="F141" s="56" t="s">
        <v>59</v>
      </c>
      <c r="G141" s="56" t="s">
        <v>65</v>
      </c>
      <c r="H141" s="56" t="s">
        <v>71</v>
      </c>
      <c r="I141" s="57" t="s">
        <v>66</v>
      </c>
    </row>
    <row r="142" spans="1:9" ht="60" x14ac:dyDescent="0.25">
      <c r="A142" s="51">
        <v>122</v>
      </c>
      <c r="B142" s="61" t="s">
        <v>317</v>
      </c>
      <c r="C142" s="61" t="s">
        <v>116</v>
      </c>
      <c r="D142" s="54">
        <v>60000</v>
      </c>
      <c r="E142" s="55" t="s">
        <v>58</v>
      </c>
      <c r="F142" s="56" t="s">
        <v>59</v>
      </c>
      <c r="G142" s="56" t="s">
        <v>65</v>
      </c>
      <c r="H142" s="56" t="s">
        <v>71</v>
      </c>
      <c r="I142" s="57" t="s">
        <v>66</v>
      </c>
    </row>
    <row r="143" spans="1:9" ht="24" x14ac:dyDescent="0.25">
      <c r="A143" s="51">
        <v>123</v>
      </c>
      <c r="B143" s="61" t="s">
        <v>105</v>
      </c>
      <c r="C143" s="61" t="s">
        <v>117</v>
      </c>
      <c r="D143" s="54">
        <v>2500</v>
      </c>
      <c r="E143" s="55" t="s">
        <v>58</v>
      </c>
      <c r="F143" s="56" t="s">
        <v>59</v>
      </c>
      <c r="G143" s="56" t="s">
        <v>65</v>
      </c>
      <c r="H143" s="56" t="s">
        <v>71</v>
      </c>
      <c r="I143" s="57" t="s">
        <v>66</v>
      </c>
    </row>
    <row r="144" spans="1:9" ht="24" x14ac:dyDescent="0.25">
      <c r="A144" s="51">
        <v>124</v>
      </c>
      <c r="B144" s="61" t="s">
        <v>106</v>
      </c>
      <c r="C144" s="61" t="s">
        <v>118</v>
      </c>
      <c r="D144" s="54">
        <v>10000</v>
      </c>
      <c r="E144" s="55" t="s">
        <v>58</v>
      </c>
      <c r="F144" s="56" t="s">
        <v>59</v>
      </c>
      <c r="G144" s="56" t="s">
        <v>65</v>
      </c>
      <c r="H144" s="56" t="s">
        <v>71</v>
      </c>
      <c r="I144" s="57" t="s">
        <v>66</v>
      </c>
    </row>
    <row r="145" spans="1:9" ht="24" x14ac:dyDescent="0.25">
      <c r="A145" s="51">
        <v>125</v>
      </c>
      <c r="B145" s="61" t="s">
        <v>108</v>
      </c>
      <c r="C145" s="61" t="s">
        <v>120</v>
      </c>
      <c r="D145" s="54">
        <v>27600</v>
      </c>
      <c r="E145" s="55" t="s">
        <v>58</v>
      </c>
      <c r="F145" s="56" t="s">
        <v>59</v>
      </c>
      <c r="G145" s="56" t="s">
        <v>65</v>
      </c>
      <c r="H145" s="56" t="s">
        <v>71</v>
      </c>
      <c r="I145" s="57" t="s">
        <v>66</v>
      </c>
    </row>
    <row r="146" spans="1:9" ht="24" x14ac:dyDescent="0.25">
      <c r="A146" s="51">
        <v>126</v>
      </c>
      <c r="B146" s="61" t="s">
        <v>109</v>
      </c>
      <c r="C146" s="61" t="s">
        <v>121</v>
      </c>
      <c r="D146" s="54">
        <v>5400</v>
      </c>
      <c r="E146" s="55" t="s">
        <v>58</v>
      </c>
      <c r="F146" s="56" t="s">
        <v>59</v>
      </c>
      <c r="G146" s="56" t="s">
        <v>65</v>
      </c>
      <c r="H146" s="56" t="s">
        <v>71</v>
      </c>
      <c r="I146" s="57" t="s">
        <v>66</v>
      </c>
    </row>
    <row r="147" spans="1:9" ht="24" x14ac:dyDescent="0.25">
      <c r="A147" s="51">
        <v>127</v>
      </c>
      <c r="B147" s="61" t="s">
        <v>441</v>
      </c>
      <c r="C147" s="61" t="s">
        <v>76</v>
      </c>
      <c r="D147" s="54">
        <v>30000</v>
      </c>
      <c r="E147" s="55" t="s">
        <v>58</v>
      </c>
      <c r="F147" s="56" t="s">
        <v>59</v>
      </c>
      <c r="G147" s="56" t="s">
        <v>65</v>
      </c>
      <c r="H147" s="56" t="s">
        <v>71</v>
      </c>
      <c r="I147" s="57" t="s">
        <v>66</v>
      </c>
    </row>
    <row r="148" spans="1:9" ht="24" x14ac:dyDescent="0.25">
      <c r="A148" s="51">
        <v>128</v>
      </c>
      <c r="B148" s="61" t="s">
        <v>432</v>
      </c>
      <c r="C148" s="61" t="s">
        <v>318</v>
      </c>
      <c r="D148" s="54">
        <v>25000</v>
      </c>
      <c r="E148" s="55" t="s">
        <v>58</v>
      </c>
      <c r="F148" s="56" t="s">
        <v>59</v>
      </c>
      <c r="G148" s="56" t="s">
        <v>65</v>
      </c>
      <c r="H148" s="56" t="s">
        <v>71</v>
      </c>
      <c r="I148" s="57" t="s">
        <v>66</v>
      </c>
    </row>
    <row r="149" spans="1:9" ht="24" x14ac:dyDescent="0.25">
      <c r="A149" s="51">
        <v>129</v>
      </c>
      <c r="B149" s="61" t="s">
        <v>1221</v>
      </c>
      <c r="C149" s="61" t="s">
        <v>122</v>
      </c>
      <c r="D149" s="54">
        <v>36000</v>
      </c>
      <c r="E149" s="55" t="s">
        <v>58</v>
      </c>
      <c r="F149" s="56" t="s">
        <v>59</v>
      </c>
      <c r="G149" s="56" t="s">
        <v>65</v>
      </c>
      <c r="H149" s="56" t="s">
        <v>71</v>
      </c>
      <c r="I149" s="57" t="s">
        <v>66</v>
      </c>
    </row>
    <row r="150" spans="1:9" s="27" customFormat="1" ht="12.75" x14ac:dyDescent="0.2">
      <c r="A150" s="178" t="s">
        <v>199</v>
      </c>
      <c r="B150" s="179"/>
      <c r="C150" s="180"/>
      <c r="D150" s="58">
        <f>SUM(D132:D149)*1.19</f>
        <v>915348</v>
      </c>
      <c r="E150" s="55"/>
      <c r="F150" s="56"/>
      <c r="G150" s="56"/>
      <c r="H150" s="56"/>
      <c r="I150" s="57"/>
    </row>
    <row r="151" spans="1:9" ht="72" x14ac:dyDescent="0.25">
      <c r="A151" s="51">
        <v>130</v>
      </c>
      <c r="B151" s="61" t="s">
        <v>123</v>
      </c>
      <c r="C151" s="61" t="s">
        <v>124</v>
      </c>
      <c r="D151" s="54">
        <v>13184.78</v>
      </c>
      <c r="E151" s="55" t="s">
        <v>58</v>
      </c>
      <c r="F151" s="56" t="s">
        <v>59</v>
      </c>
      <c r="G151" s="56" t="s">
        <v>65</v>
      </c>
      <c r="H151" s="56" t="s">
        <v>71</v>
      </c>
      <c r="I151" s="57" t="s">
        <v>66</v>
      </c>
    </row>
    <row r="152" spans="1:9" ht="96" x14ac:dyDescent="0.25">
      <c r="A152" s="51">
        <v>131</v>
      </c>
      <c r="B152" s="61" t="s">
        <v>425</v>
      </c>
      <c r="C152" s="61" t="s">
        <v>125</v>
      </c>
      <c r="D152" s="54">
        <v>300000</v>
      </c>
      <c r="E152" s="55" t="s">
        <v>58</v>
      </c>
      <c r="F152" s="56" t="s">
        <v>59</v>
      </c>
      <c r="G152" s="56" t="s">
        <v>65</v>
      </c>
      <c r="H152" s="56" t="s">
        <v>71</v>
      </c>
      <c r="I152" s="57" t="s">
        <v>66</v>
      </c>
    </row>
    <row r="153" spans="1:9" s="27" customFormat="1" ht="12.75" x14ac:dyDescent="0.2">
      <c r="A153" s="178" t="s">
        <v>200</v>
      </c>
      <c r="B153" s="179"/>
      <c r="C153" s="180"/>
      <c r="D153" s="58">
        <f>SUM(D151:D152)*1.19</f>
        <v>372689.88820000004</v>
      </c>
      <c r="E153" s="55"/>
      <c r="F153" s="56"/>
      <c r="G153" s="56"/>
      <c r="H153" s="56"/>
      <c r="I153" s="57"/>
    </row>
    <row r="154" spans="1:9" s="27" customFormat="1" ht="24" x14ac:dyDescent="0.2">
      <c r="A154" s="51">
        <v>132</v>
      </c>
      <c r="B154" s="53" t="s">
        <v>524</v>
      </c>
      <c r="C154" s="53" t="s">
        <v>564</v>
      </c>
      <c r="D154" s="54">
        <v>1385.1</v>
      </c>
      <c r="E154" s="55" t="s">
        <v>58</v>
      </c>
      <c r="F154" s="56" t="s">
        <v>59</v>
      </c>
      <c r="G154" s="56" t="s">
        <v>65</v>
      </c>
      <c r="H154" s="56" t="s">
        <v>126</v>
      </c>
      <c r="I154" s="57" t="s">
        <v>66</v>
      </c>
    </row>
    <row r="155" spans="1:9" s="27" customFormat="1" ht="24" x14ac:dyDescent="0.2">
      <c r="A155" s="51">
        <v>133</v>
      </c>
      <c r="B155" s="53" t="s">
        <v>525</v>
      </c>
      <c r="C155" s="53" t="s">
        <v>565</v>
      </c>
      <c r="D155" s="54">
        <v>7150</v>
      </c>
      <c r="E155" s="55" t="s">
        <v>58</v>
      </c>
      <c r="F155" s="56" t="s">
        <v>59</v>
      </c>
      <c r="G155" s="56" t="s">
        <v>65</v>
      </c>
      <c r="H155" s="56" t="s">
        <v>126</v>
      </c>
      <c r="I155" s="57" t="s">
        <v>66</v>
      </c>
    </row>
    <row r="156" spans="1:9" s="27" customFormat="1" ht="24" x14ac:dyDescent="0.2">
      <c r="A156" s="51">
        <v>134</v>
      </c>
      <c r="B156" s="53" t="s">
        <v>526</v>
      </c>
      <c r="C156" s="53" t="s">
        <v>566</v>
      </c>
      <c r="D156" s="54">
        <v>6151.83</v>
      </c>
      <c r="E156" s="55" t="s">
        <v>58</v>
      </c>
      <c r="F156" s="56" t="s">
        <v>59</v>
      </c>
      <c r="G156" s="56" t="s">
        <v>65</v>
      </c>
      <c r="H156" s="56" t="s">
        <v>126</v>
      </c>
      <c r="I156" s="57" t="s">
        <v>66</v>
      </c>
    </row>
    <row r="157" spans="1:9" s="27" customFormat="1" ht="24" x14ac:dyDescent="0.2">
      <c r="A157" s="51">
        <v>135</v>
      </c>
      <c r="B157" s="53" t="s">
        <v>527</v>
      </c>
      <c r="C157" s="53" t="s">
        <v>567</v>
      </c>
      <c r="D157" s="54">
        <v>19316</v>
      </c>
      <c r="E157" s="55" t="s">
        <v>58</v>
      </c>
      <c r="F157" s="56" t="s">
        <v>59</v>
      </c>
      <c r="G157" s="56" t="s">
        <v>65</v>
      </c>
      <c r="H157" s="56" t="s">
        <v>126</v>
      </c>
      <c r="I157" s="57" t="s">
        <v>66</v>
      </c>
    </row>
    <row r="158" spans="1:9" s="27" customFormat="1" ht="24" x14ac:dyDescent="0.2">
      <c r="A158" s="51">
        <v>136</v>
      </c>
      <c r="B158" s="53" t="s">
        <v>528</v>
      </c>
      <c r="C158" s="53" t="s">
        <v>568</v>
      </c>
      <c r="D158" s="54">
        <v>10073</v>
      </c>
      <c r="E158" s="55" t="s">
        <v>58</v>
      </c>
      <c r="F158" s="56" t="s">
        <v>59</v>
      </c>
      <c r="G158" s="56" t="s">
        <v>65</v>
      </c>
      <c r="H158" s="56" t="s">
        <v>126</v>
      </c>
      <c r="I158" s="57" t="s">
        <v>66</v>
      </c>
    </row>
    <row r="159" spans="1:9" s="27" customFormat="1" ht="24" x14ac:dyDescent="0.2">
      <c r="A159" s="51">
        <v>137</v>
      </c>
      <c r="B159" s="53" t="s">
        <v>501</v>
      </c>
      <c r="C159" s="53" t="s">
        <v>449</v>
      </c>
      <c r="D159" s="54">
        <v>321.22000000000003</v>
      </c>
      <c r="E159" s="55" t="s">
        <v>58</v>
      </c>
      <c r="F159" s="56" t="s">
        <v>59</v>
      </c>
      <c r="G159" s="56" t="s">
        <v>65</v>
      </c>
      <c r="H159" s="56" t="s">
        <v>126</v>
      </c>
      <c r="I159" s="57" t="s">
        <v>66</v>
      </c>
    </row>
    <row r="160" spans="1:9" s="27" customFormat="1" ht="24" x14ac:dyDescent="0.2">
      <c r="A160" s="51">
        <v>138</v>
      </c>
      <c r="B160" s="53" t="s">
        <v>529</v>
      </c>
      <c r="C160" s="53" t="s">
        <v>401</v>
      </c>
      <c r="D160" s="54">
        <v>449.1</v>
      </c>
      <c r="E160" s="55" t="s">
        <v>58</v>
      </c>
      <c r="F160" s="56" t="s">
        <v>59</v>
      </c>
      <c r="G160" s="56" t="s">
        <v>65</v>
      </c>
      <c r="H160" s="56" t="s">
        <v>126</v>
      </c>
      <c r="I160" s="57" t="s">
        <v>66</v>
      </c>
    </row>
    <row r="161" spans="1:9" s="27" customFormat="1" ht="24" x14ac:dyDescent="0.2">
      <c r="A161" s="51">
        <v>139</v>
      </c>
      <c r="B161" s="53" t="s">
        <v>530</v>
      </c>
      <c r="C161" s="53" t="s">
        <v>569</v>
      </c>
      <c r="D161" s="54">
        <v>1873.6</v>
      </c>
      <c r="E161" s="55" t="s">
        <v>58</v>
      </c>
      <c r="F161" s="56" t="s">
        <v>59</v>
      </c>
      <c r="G161" s="56" t="s">
        <v>65</v>
      </c>
      <c r="H161" s="56" t="s">
        <v>126</v>
      </c>
      <c r="I161" s="57" t="s">
        <v>66</v>
      </c>
    </row>
    <row r="162" spans="1:9" s="27" customFormat="1" ht="24" x14ac:dyDescent="0.2">
      <c r="A162" s="51">
        <v>140</v>
      </c>
      <c r="B162" s="53" t="s">
        <v>531</v>
      </c>
      <c r="C162" s="53" t="s">
        <v>448</v>
      </c>
      <c r="D162" s="54">
        <v>241</v>
      </c>
      <c r="E162" s="55" t="s">
        <v>58</v>
      </c>
      <c r="F162" s="56" t="s">
        <v>59</v>
      </c>
      <c r="G162" s="56" t="s">
        <v>65</v>
      </c>
      <c r="H162" s="56" t="s">
        <v>126</v>
      </c>
      <c r="I162" s="57" t="s">
        <v>66</v>
      </c>
    </row>
    <row r="163" spans="1:9" s="27" customFormat="1" ht="24" x14ac:dyDescent="0.2">
      <c r="A163" s="51">
        <v>141</v>
      </c>
      <c r="B163" s="53" t="s">
        <v>532</v>
      </c>
      <c r="C163" s="53" t="s">
        <v>427</v>
      </c>
      <c r="D163" s="54">
        <v>644.70000000000005</v>
      </c>
      <c r="E163" s="55" t="s">
        <v>58</v>
      </c>
      <c r="F163" s="56" t="s">
        <v>59</v>
      </c>
      <c r="G163" s="56" t="s">
        <v>65</v>
      </c>
      <c r="H163" s="56" t="s">
        <v>126</v>
      </c>
      <c r="I163" s="57" t="s">
        <v>66</v>
      </c>
    </row>
    <row r="164" spans="1:9" s="27" customFormat="1" ht="24" x14ac:dyDescent="0.2">
      <c r="A164" s="51">
        <v>142</v>
      </c>
      <c r="B164" s="53" t="s">
        <v>426</v>
      </c>
      <c r="C164" s="53" t="s">
        <v>428</v>
      </c>
      <c r="D164" s="54">
        <v>71.45</v>
      </c>
      <c r="E164" s="55" t="s">
        <v>58</v>
      </c>
      <c r="F164" s="56" t="s">
        <v>59</v>
      </c>
      <c r="G164" s="56" t="s">
        <v>65</v>
      </c>
      <c r="H164" s="56" t="s">
        <v>126</v>
      </c>
      <c r="I164" s="57" t="s">
        <v>66</v>
      </c>
    </row>
    <row r="165" spans="1:9" s="27" customFormat="1" ht="24" x14ac:dyDescent="0.2">
      <c r="A165" s="51">
        <v>143</v>
      </c>
      <c r="B165" s="53" t="s">
        <v>533</v>
      </c>
      <c r="C165" s="53" t="s">
        <v>570</v>
      </c>
      <c r="D165" s="54">
        <v>1883.68</v>
      </c>
      <c r="E165" s="55" t="s">
        <v>58</v>
      </c>
      <c r="F165" s="56" t="s">
        <v>59</v>
      </c>
      <c r="G165" s="56" t="s">
        <v>65</v>
      </c>
      <c r="H165" s="56" t="s">
        <v>126</v>
      </c>
      <c r="I165" s="57" t="s">
        <v>66</v>
      </c>
    </row>
    <row r="166" spans="1:9" s="27" customFormat="1" ht="24" x14ac:dyDescent="0.2">
      <c r="A166" s="51">
        <v>144</v>
      </c>
      <c r="B166" s="53" t="s">
        <v>534</v>
      </c>
      <c r="C166" s="53" t="s">
        <v>427</v>
      </c>
      <c r="D166" s="54">
        <v>143.19999999999999</v>
      </c>
      <c r="E166" s="55" t="s">
        <v>58</v>
      </c>
      <c r="F166" s="56" t="s">
        <v>59</v>
      </c>
      <c r="G166" s="56" t="s">
        <v>65</v>
      </c>
      <c r="H166" s="56" t="s">
        <v>126</v>
      </c>
      <c r="I166" s="57" t="s">
        <v>66</v>
      </c>
    </row>
    <row r="167" spans="1:9" s="27" customFormat="1" ht="24" x14ac:dyDescent="0.2">
      <c r="A167" s="51">
        <v>145</v>
      </c>
      <c r="B167" s="53" t="s">
        <v>535</v>
      </c>
      <c r="C167" s="53" t="s">
        <v>427</v>
      </c>
      <c r="D167" s="54">
        <v>3742.5</v>
      </c>
      <c r="E167" s="55" t="s">
        <v>58</v>
      </c>
      <c r="F167" s="56" t="s">
        <v>59</v>
      </c>
      <c r="G167" s="56" t="s">
        <v>65</v>
      </c>
      <c r="H167" s="56" t="s">
        <v>126</v>
      </c>
      <c r="I167" s="57" t="s">
        <v>66</v>
      </c>
    </row>
    <row r="168" spans="1:9" s="27" customFormat="1" ht="36" x14ac:dyDescent="0.2">
      <c r="A168" s="51">
        <v>146</v>
      </c>
      <c r="B168" s="53" t="s">
        <v>536</v>
      </c>
      <c r="C168" s="53" t="s">
        <v>571</v>
      </c>
      <c r="D168" s="54">
        <v>493</v>
      </c>
      <c r="E168" s="55" t="s">
        <v>58</v>
      </c>
      <c r="F168" s="56" t="s">
        <v>59</v>
      </c>
      <c r="G168" s="56" t="s">
        <v>65</v>
      </c>
      <c r="H168" s="56" t="s">
        <v>126</v>
      </c>
      <c r="I168" s="57" t="s">
        <v>66</v>
      </c>
    </row>
    <row r="169" spans="1:9" s="27" customFormat="1" ht="24" x14ac:dyDescent="0.2">
      <c r="A169" s="51">
        <v>147</v>
      </c>
      <c r="B169" s="53" t="s">
        <v>537</v>
      </c>
      <c r="C169" s="53" t="s">
        <v>507</v>
      </c>
      <c r="D169" s="54">
        <v>560</v>
      </c>
      <c r="E169" s="55" t="s">
        <v>58</v>
      </c>
      <c r="F169" s="56" t="s">
        <v>59</v>
      </c>
      <c r="G169" s="56" t="s">
        <v>65</v>
      </c>
      <c r="H169" s="56" t="s">
        <v>126</v>
      </c>
      <c r="I169" s="57" t="s">
        <v>66</v>
      </c>
    </row>
    <row r="170" spans="1:9" s="27" customFormat="1" ht="24" x14ac:dyDescent="0.2">
      <c r="A170" s="51">
        <v>148</v>
      </c>
      <c r="B170" s="53" t="s">
        <v>538</v>
      </c>
      <c r="C170" s="53" t="s">
        <v>572</v>
      </c>
      <c r="D170" s="54">
        <v>19196</v>
      </c>
      <c r="E170" s="55" t="s">
        <v>58</v>
      </c>
      <c r="F170" s="56" t="s">
        <v>59</v>
      </c>
      <c r="G170" s="56" t="s">
        <v>65</v>
      </c>
      <c r="H170" s="56" t="s">
        <v>126</v>
      </c>
      <c r="I170" s="57" t="s">
        <v>66</v>
      </c>
    </row>
    <row r="171" spans="1:9" s="27" customFormat="1" ht="24" x14ac:dyDescent="0.2">
      <c r="A171" s="51">
        <v>149</v>
      </c>
      <c r="B171" s="53" t="s">
        <v>539</v>
      </c>
      <c r="C171" s="53" t="s">
        <v>427</v>
      </c>
      <c r="D171" s="54">
        <v>197369.86</v>
      </c>
      <c r="E171" s="55" t="s">
        <v>58</v>
      </c>
      <c r="F171" s="56" t="s">
        <v>59</v>
      </c>
      <c r="G171" s="56" t="s">
        <v>65</v>
      </c>
      <c r="H171" s="56" t="s">
        <v>126</v>
      </c>
      <c r="I171" s="57" t="s">
        <v>66</v>
      </c>
    </row>
    <row r="172" spans="1:9" s="27" customFormat="1" ht="24" x14ac:dyDescent="0.2">
      <c r="A172" s="51">
        <v>150</v>
      </c>
      <c r="B172" s="53" t="s">
        <v>502</v>
      </c>
      <c r="C172" s="53" t="s">
        <v>507</v>
      </c>
      <c r="D172" s="54">
        <v>872.2</v>
      </c>
      <c r="E172" s="55" t="s">
        <v>58</v>
      </c>
      <c r="F172" s="56" t="s">
        <v>59</v>
      </c>
      <c r="G172" s="56" t="s">
        <v>65</v>
      </c>
      <c r="H172" s="56" t="s">
        <v>126</v>
      </c>
      <c r="I172" s="57" t="s">
        <v>66</v>
      </c>
    </row>
    <row r="173" spans="1:9" s="27" customFormat="1" ht="24" x14ac:dyDescent="0.2">
      <c r="A173" s="51">
        <v>151</v>
      </c>
      <c r="B173" s="53" t="s">
        <v>540</v>
      </c>
      <c r="C173" s="53" t="s">
        <v>427</v>
      </c>
      <c r="D173" s="54">
        <v>345</v>
      </c>
      <c r="E173" s="55" t="s">
        <v>58</v>
      </c>
      <c r="F173" s="56" t="s">
        <v>59</v>
      </c>
      <c r="G173" s="56" t="s">
        <v>65</v>
      </c>
      <c r="H173" s="56" t="s">
        <v>126</v>
      </c>
      <c r="I173" s="57" t="s">
        <v>66</v>
      </c>
    </row>
    <row r="174" spans="1:9" s="27" customFormat="1" ht="24" x14ac:dyDescent="0.2">
      <c r="A174" s="51">
        <v>152</v>
      </c>
      <c r="B174" s="53" t="s">
        <v>541</v>
      </c>
      <c r="C174" s="53" t="s">
        <v>427</v>
      </c>
      <c r="D174" s="54">
        <v>40.200000000000003</v>
      </c>
      <c r="E174" s="55" t="s">
        <v>58</v>
      </c>
      <c r="F174" s="56" t="s">
        <v>59</v>
      </c>
      <c r="G174" s="56" t="s">
        <v>65</v>
      </c>
      <c r="H174" s="56" t="s">
        <v>126</v>
      </c>
      <c r="I174" s="57" t="s">
        <v>66</v>
      </c>
    </row>
    <row r="175" spans="1:9" s="27" customFormat="1" ht="24" x14ac:dyDescent="0.2">
      <c r="A175" s="51">
        <v>153</v>
      </c>
      <c r="B175" s="53" t="s">
        <v>542</v>
      </c>
      <c r="C175" s="53" t="s">
        <v>573</v>
      </c>
      <c r="D175" s="54">
        <v>21416.2</v>
      </c>
      <c r="E175" s="55" t="s">
        <v>58</v>
      </c>
      <c r="F175" s="56" t="s">
        <v>59</v>
      </c>
      <c r="G175" s="56" t="s">
        <v>65</v>
      </c>
      <c r="H175" s="56" t="s">
        <v>126</v>
      </c>
      <c r="I175" s="57" t="s">
        <v>66</v>
      </c>
    </row>
    <row r="176" spans="1:9" s="27" customFormat="1" ht="24" x14ac:dyDescent="0.2">
      <c r="A176" s="51">
        <v>154</v>
      </c>
      <c r="B176" s="53" t="s">
        <v>543</v>
      </c>
      <c r="C176" s="53" t="s">
        <v>574</v>
      </c>
      <c r="D176" s="54">
        <v>840</v>
      </c>
      <c r="E176" s="55" t="s">
        <v>58</v>
      </c>
      <c r="F176" s="56" t="s">
        <v>59</v>
      </c>
      <c r="G176" s="56" t="s">
        <v>65</v>
      </c>
      <c r="H176" s="56" t="s">
        <v>126</v>
      </c>
      <c r="I176" s="57" t="s">
        <v>66</v>
      </c>
    </row>
    <row r="177" spans="1:9" s="27" customFormat="1" ht="24" x14ac:dyDescent="0.2">
      <c r="A177" s="51">
        <v>155</v>
      </c>
      <c r="B177" s="53" t="s">
        <v>544</v>
      </c>
      <c r="C177" s="53" t="s">
        <v>427</v>
      </c>
      <c r="D177" s="54">
        <v>2.2000000000000002</v>
      </c>
      <c r="E177" s="55" t="s">
        <v>58</v>
      </c>
      <c r="F177" s="56" t="s">
        <v>59</v>
      </c>
      <c r="G177" s="56" t="s">
        <v>65</v>
      </c>
      <c r="H177" s="56" t="s">
        <v>126</v>
      </c>
      <c r="I177" s="57" t="s">
        <v>66</v>
      </c>
    </row>
    <row r="178" spans="1:9" s="27" customFormat="1" ht="24" x14ac:dyDescent="0.2">
      <c r="A178" s="51">
        <v>156</v>
      </c>
      <c r="B178" s="53" t="s">
        <v>545</v>
      </c>
      <c r="C178" s="53" t="s">
        <v>506</v>
      </c>
      <c r="D178" s="54">
        <v>9193.02</v>
      </c>
      <c r="E178" s="55" t="s">
        <v>58</v>
      </c>
      <c r="F178" s="56" t="s">
        <v>59</v>
      </c>
      <c r="G178" s="56" t="s">
        <v>65</v>
      </c>
      <c r="H178" s="56" t="s">
        <v>126</v>
      </c>
      <c r="I178" s="57" t="s">
        <v>66</v>
      </c>
    </row>
    <row r="179" spans="1:9" s="27" customFormat="1" ht="24" x14ac:dyDescent="0.2">
      <c r="A179" s="51">
        <v>157</v>
      </c>
      <c r="B179" s="53" t="s">
        <v>546</v>
      </c>
      <c r="C179" s="53" t="s">
        <v>575</v>
      </c>
      <c r="D179" s="54">
        <v>1000</v>
      </c>
      <c r="E179" s="55" t="s">
        <v>58</v>
      </c>
      <c r="F179" s="56" t="s">
        <v>59</v>
      </c>
      <c r="G179" s="56" t="s">
        <v>65</v>
      </c>
      <c r="H179" s="56" t="s">
        <v>126</v>
      </c>
      <c r="I179" s="57" t="s">
        <v>66</v>
      </c>
    </row>
    <row r="180" spans="1:9" s="27" customFormat="1" ht="24" x14ac:dyDescent="0.2">
      <c r="A180" s="51">
        <v>158</v>
      </c>
      <c r="B180" s="53" t="s">
        <v>547</v>
      </c>
      <c r="C180" s="53" t="s">
        <v>576</v>
      </c>
      <c r="D180" s="54">
        <v>770.6</v>
      </c>
      <c r="E180" s="55" t="s">
        <v>58</v>
      </c>
      <c r="F180" s="56" t="s">
        <v>59</v>
      </c>
      <c r="G180" s="56" t="s">
        <v>65</v>
      </c>
      <c r="H180" s="56" t="s">
        <v>126</v>
      </c>
      <c r="I180" s="57" t="s">
        <v>66</v>
      </c>
    </row>
    <row r="181" spans="1:9" s="27" customFormat="1" ht="24" x14ac:dyDescent="0.2">
      <c r="A181" s="51">
        <v>159</v>
      </c>
      <c r="B181" s="53" t="s">
        <v>548</v>
      </c>
      <c r="C181" s="53" t="s">
        <v>577</v>
      </c>
      <c r="D181" s="54">
        <v>8967.4</v>
      </c>
      <c r="E181" s="55" t="s">
        <v>58</v>
      </c>
      <c r="F181" s="56" t="s">
        <v>59</v>
      </c>
      <c r="G181" s="56" t="s">
        <v>65</v>
      </c>
      <c r="H181" s="56" t="s">
        <v>126</v>
      </c>
      <c r="I181" s="57" t="s">
        <v>66</v>
      </c>
    </row>
    <row r="182" spans="1:9" s="27" customFormat="1" ht="24" x14ac:dyDescent="0.2">
      <c r="A182" s="51">
        <v>160</v>
      </c>
      <c r="B182" s="53" t="s">
        <v>549</v>
      </c>
      <c r="C182" s="53" t="s">
        <v>451</v>
      </c>
      <c r="D182" s="54">
        <v>1847.6</v>
      </c>
      <c r="E182" s="55" t="s">
        <v>58</v>
      </c>
      <c r="F182" s="56" t="s">
        <v>59</v>
      </c>
      <c r="G182" s="56" t="s">
        <v>65</v>
      </c>
      <c r="H182" s="56" t="s">
        <v>126</v>
      </c>
      <c r="I182" s="57" t="s">
        <v>66</v>
      </c>
    </row>
    <row r="183" spans="1:9" s="27" customFormat="1" ht="24" x14ac:dyDescent="0.2">
      <c r="A183" s="51">
        <v>161</v>
      </c>
      <c r="B183" s="53" t="s">
        <v>550</v>
      </c>
      <c r="C183" s="53" t="s">
        <v>401</v>
      </c>
      <c r="D183" s="54">
        <v>463.2</v>
      </c>
      <c r="E183" s="55" t="s">
        <v>58</v>
      </c>
      <c r="F183" s="56" t="s">
        <v>59</v>
      </c>
      <c r="G183" s="56" t="s">
        <v>65</v>
      </c>
      <c r="H183" s="56" t="s">
        <v>126</v>
      </c>
      <c r="I183" s="57" t="s">
        <v>66</v>
      </c>
    </row>
    <row r="184" spans="1:9" s="27" customFormat="1" ht="24" x14ac:dyDescent="0.2">
      <c r="A184" s="51">
        <v>162</v>
      </c>
      <c r="B184" s="53" t="s">
        <v>551</v>
      </c>
      <c r="C184" s="53" t="s">
        <v>578</v>
      </c>
      <c r="D184" s="54">
        <v>2100</v>
      </c>
      <c r="E184" s="55" t="s">
        <v>58</v>
      </c>
      <c r="F184" s="56" t="s">
        <v>59</v>
      </c>
      <c r="G184" s="56" t="s">
        <v>65</v>
      </c>
      <c r="H184" s="56" t="s">
        <v>126</v>
      </c>
      <c r="I184" s="57" t="s">
        <v>66</v>
      </c>
    </row>
    <row r="185" spans="1:9" s="27" customFormat="1" ht="24" x14ac:dyDescent="0.2">
      <c r="A185" s="51">
        <v>163</v>
      </c>
      <c r="B185" s="53" t="s">
        <v>552</v>
      </c>
      <c r="C185" s="53" t="s">
        <v>448</v>
      </c>
      <c r="D185" s="54">
        <v>6988</v>
      </c>
      <c r="E185" s="55" t="s">
        <v>58</v>
      </c>
      <c r="F185" s="56" t="s">
        <v>59</v>
      </c>
      <c r="G185" s="56" t="s">
        <v>65</v>
      </c>
      <c r="H185" s="56" t="s">
        <v>126</v>
      </c>
      <c r="I185" s="57" t="s">
        <v>66</v>
      </c>
    </row>
    <row r="186" spans="1:9" s="27" customFormat="1" ht="24" x14ac:dyDescent="0.2">
      <c r="A186" s="51">
        <v>164</v>
      </c>
      <c r="B186" s="53" t="s">
        <v>500</v>
      </c>
      <c r="C186" s="53" t="s">
        <v>427</v>
      </c>
      <c r="D186" s="54">
        <v>238</v>
      </c>
      <c r="E186" s="55" t="s">
        <v>58</v>
      </c>
      <c r="F186" s="56" t="s">
        <v>59</v>
      </c>
      <c r="G186" s="56" t="s">
        <v>65</v>
      </c>
      <c r="H186" s="56" t="s">
        <v>126</v>
      </c>
      <c r="I186" s="57" t="s">
        <v>66</v>
      </c>
    </row>
    <row r="187" spans="1:9" s="27" customFormat="1" ht="24" x14ac:dyDescent="0.2">
      <c r="A187" s="51">
        <v>165</v>
      </c>
      <c r="B187" s="53" t="s">
        <v>553</v>
      </c>
      <c r="C187" s="53" t="s">
        <v>427</v>
      </c>
      <c r="D187" s="54">
        <v>396</v>
      </c>
      <c r="E187" s="55" t="s">
        <v>58</v>
      </c>
      <c r="F187" s="56" t="s">
        <v>59</v>
      </c>
      <c r="G187" s="56" t="s">
        <v>65</v>
      </c>
      <c r="H187" s="56" t="s">
        <v>126</v>
      </c>
      <c r="I187" s="57" t="s">
        <v>66</v>
      </c>
    </row>
    <row r="188" spans="1:9" s="27" customFormat="1" ht="24" x14ac:dyDescent="0.2">
      <c r="A188" s="51">
        <v>166</v>
      </c>
      <c r="B188" s="53" t="s">
        <v>554</v>
      </c>
      <c r="C188" s="53" t="s">
        <v>401</v>
      </c>
      <c r="D188" s="54">
        <v>30.24</v>
      </c>
      <c r="E188" s="55" t="s">
        <v>58</v>
      </c>
      <c r="F188" s="56" t="s">
        <v>59</v>
      </c>
      <c r="G188" s="56" t="s">
        <v>65</v>
      </c>
      <c r="H188" s="56" t="s">
        <v>126</v>
      </c>
      <c r="I188" s="57" t="s">
        <v>66</v>
      </c>
    </row>
    <row r="189" spans="1:9" s="27" customFormat="1" ht="24" x14ac:dyDescent="0.2">
      <c r="A189" s="51">
        <v>167</v>
      </c>
      <c r="B189" s="53" t="s">
        <v>555</v>
      </c>
      <c r="C189" s="53" t="s">
        <v>427</v>
      </c>
      <c r="D189" s="54">
        <v>367.95</v>
      </c>
      <c r="E189" s="55" t="s">
        <v>58</v>
      </c>
      <c r="F189" s="56" t="s">
        <v>59</v>
      </c>
      <c r="G189" s="56" t="s">
        <v>65</v>
      </c>
      <c r="H189" s="56" t="s">
        <v>126</v>
      </c>
      <c r="I189" s="57" t="s">
        <v>66</v>
      </c>
    </row>
    <row r="190" spans="1:9" s="27" customFormat="1" ht="24" x14ac:dyDescent="0.2">
      <c r="A190" s="51">
        <v>168</v>
      </c>
      <c r="B190" s="53" t="s">
        <v>556</v>
      </c>
      <c r="C190" s="53" t="s">
        <v>427</v>
      </c>
      <c r="D190" s="54">
        <v>2676.68</v>
      </c>
      <c r="E190" s="55" t="s">
        <v>58</v>
      </c>
      <c r="F190" s="56" t="s">
        <v>59</v>
      </c>
      <c r="G190" s="56" t="s">
        <v>65</v>
      </c>
      <c r="H190" s="56" t="s">
        <v>126</v>
      </c>
      <c r="I190" s="57" t="s">
        <v>66</v>
      </c>
    </row>
    <row r="191" spans="1:9" s="27" customFormat="1" ht="24" x14ac:dyDescent="0.2">
      <c r="A191" s="51">
        <v>169</v>
      </c>
      <c r="B191" s="53" t="s">
        <v>557</v>
      </c>
      <c r="C191" s="53" t="s">
        <v>427</v>
      </c>
      <c r="D191" s="54">
        <v>8104.35</v>
      </c>
      <c r="E191" s="55" t="s">
        <v>58</v>
      </c>
      <c r="F191" s="56" t="s">
        <v>59</v>
      </c>
      <c r="G191" s="56" t="s">
        <v>65</v>
      </c>
      <c r="H191" s="56" t="s">
        <v>126</v>
      </c>
      <c r="I191" s="57" t="s">
        <v>66</v>
      </c>
    </row>
    <row r="192" spans="1:9" s="27" customFormat="1" ht="24" x14ac:dyDescent="0.2">
      <c r="A192" s="51">
        <v>170</v>
      </c>
      <c r="B192" s="53" t="s">
        <v>503</v>
      </c>
      <c r="C192" s="53" t="s">
        <v>579</v>
      </c>
      <c r="D192" s="54">
        <v>3036</v>
      </c>
      <c r="E192" s="55" t="s">
        <v>58</v>
      </c>
      <c r="F192" s="56" t="s">
        <v>59</v>
      </c>
      <c r="G192" s="56" t="s">
        <v>65</v>
      </c>
      <c r="H192" s="56" t="s">
        <v>126</v>
      </c>
      <c r="I192" s="57" t="s">
        <v>66</v>
      </c>
    </row>
    <row r="193" spans="1:9" s="27" customFormat="1" ht="24" x14ac:dyDescent="0.2">
      <c r="A193" s="51">
        <v>171</v>
      </c>
      <c r="B193" s="53" t="s">
        <v>558</v>
      </c>
      <c r="C193" s="53" t="s">
        <v>427</v>
      </c>
      <c r="D193" s="54">
        <v>630</v>
      </c>
      <c r="E193" s="55" t="s">
        <v>58</v>
      </c>
      <c r="F193" s="56" t="s">
        <v>59</v>
      </c>
      <c r="G193" s="56" t="s">
        <v>65</v>
      </c>
      <c r="H193" s="56" t="s">
        <v>126</v>
      </c>
      <c r="I193" s="57" t="s">
        <v>66</v>
      </c>
    </row>
    <row r="194" spans="1:9" s="27" customFormat="1" ht="24" x14ac:dyDescent="0.2">
      <c r="A194" s="51">
        <v>172</v>
      </c>
      <c r="B194" s="53" t="s">
        <v>559</v>
      </c>
      <c r="C194" s="53" t="s">
        <v>580</v>
      </c>
      <c r="D194" s="54">
        <v>122.8</v>
      </c>
      <c r="E194" s="55" t="s">
        <v>58</v>
      </c>
      <c r="F194" s="56" t="s">
        <v>59</v>
      </c>
      <c r="G194" s="56" t="s">
        <v>65</v>
      </c>
      <c r="H194" s="56" t="s">
        <v>126</v>
      </c>
      <c r="I194" s="57" t="s">
        <v>66</v>
      </c>
    </row>
    <row r="195" spans="1:9" ht="24" x14ac:dyDescent="0.25">
      <c r="A195" s="51">
        <v>173</v>
      </c>
      <c r="B195" s="53" t="s">
        <v>560</v>
      </c>
      <c r="C195" s="53" t="s">
        <v>427</v>
      </c>
      <c r="D195" s="54">
        <v>0.13</v>
      </c>
      <c r="E195" s="55" t="s">
        <v>58</v>
      </c>
      <c r="F195" s="56" t="s">
        <v>59</v>
      </c>
      <c r="G195" s="56" t="s">
        <v>65</v>
      </c>
      <c r="H195" s="56" t="s">
        <v>126</v>
      </c>
      <c r="I195" s="57" t="s">
        <v>66</v>
      </c>
    </row>
    <row r="196" spans="1:9" ht="24" x14ac:dyDescent="0.25">
      <c r="A196" s="51">
        <v>174</v>
      </c>
      <c r="B196" s="53" t="s">
        <v>447</v>
      </c>
      <c r="C196" s="53" t="s">
        <v>427</v>
      </c>
      <c r="D196" s="54">
        <v>1104</v>
      </c>
      <c r="E196" s="55" t="s">
        <v>58</v>
      </c>
      <c r="F196" s="56" t="s">
        <v>59</v>
      </c>
      <c r="G196" s="56" t="s">
        <v>65</v>
      </c>
      <c r="H196" s="56" t="s">
        <v>126</v>
      </c>
      <c r="I196" s="57" t="s">
        <v>66</v>
      </c>
    </row>
    <row r="197" spans="1:9" ht="24" x14ac:dyDescent="0.25">
      <c r="A197" s="51">
        <v>175</v>
      </c>
      <c r="B197" s="53" t="s">
        <v>561</v>
      </c>
      <c r="C197" s="53" t="s">
        <v>450</v>
      </c>
      <c r="D197" s="54">
        <v>319</v>
      </c>
      <c r="E197" s="55" t="s">
        <v>58</v>
      </c>
      <c r="F197" s="56" t="s">
        <v>59</v>
      </c>
      <c r="G197" s="56" t="s">
        <v>65</v>
      </c>
      <c r="H197" s="56" t="s">
        <v>126</v>
      </c>
      <c r="I197" s="57" t="s">
        <v>66</v>
      </c>
    </row>
    <row r="198" spans="1:9" ht="24" x14ac:dyDescent="0.25">
      <c r="A198" s="51">
        <v>176</v>
      </c>
      <c r="B198" s="53" t="s">
        <v>562</v>
      </c>
      <c r="C198" s="53" t="s">
        <v>581</v>
      </c>
      <c r="D198" s="54">
        <v>149.4</v>
      </c>
      <c r="E198" s="55" t="s">
        <v>58</v>
      </c>
      <c r="F198" s="56" t="s">
        <v>59</v>
      </c>
      <c r="G198" s="56" t="s">
        <v>65</v>
      </c>
      <c r="H198" s="56" t="s">
        <v>126</v>
      </c>
      <c r="I198" s="57" t="s">
        <v>66</v>
      </c>
    </row>
    <row r="199" spans="1:9" ht="24" x14ac:dyDescent="0.25">
      <c r="A199" s="51">
        <v>177</v>
      </c>
      <c r="B199" s="53" t="s">
        <v>563</v>
      </c>
      <c r="C199" s="53" t="s">
        <v>582</v>
      </c>
      <c r="D199" s="54">
        <v>9150</v>
      </c>
      <c r="E199" s="55" t="s">
        <v>58</v>
      </c>
      <c r="F199" s="56" t="s">
        <v>59</v>
      </c>
      <c r="G199" s="56" t="s">
        <v>65</v>
      </c>
      <c r="H199" s="56" t="s">
        <v>126</v>
      </c>
      <c r="I199" s="57" t="s">
        <v>66</v>
      </c>
    </row>
    <row r="200" spans="1:9" ht="24" x14ac:dyDescent="0.25">
      <c r="A200" s="51">
        <v>178</v>
      </c>
      <c r="B200" s="53" t="s">
        <v>504</v>
      </c>
      <c r="C200" s="53" t="s">
        <v>429</v>
      </c>
      <c r="D200" s="54">
        <v>16940</v>
      </c>
      <c r="E200" s="55" t="s">
        <v>58</v>
      </c>
      <c r="F200" s="56" t="s">
        <v>59</v>
      </c>
      <c r="G200" s="56" t="s">
        <v>65</v>
      </c>
      <c r="H200" s="56" t="s">
        <v>126</v>
      </c>
      <c r="I200" s="57" t="s">
        <v>66</v>
      </c>
    </row>
    <row r="201" spans="1:9" ht="24" x14ac:dyDescent="0.25">
      <c r="A201" s="51">
        <v>179</v>
      </c>
      <c r="B201" s="53" t="s">
        <v>505</v>
      </c>
      <c r="C201" s="53" t="s">
        <v>429</v>
      </c>
      <c r="D201" s="54">
        <v>23510</v>
      </c>
      <c r="E201" s="55" t="s">
        <v>58</v>
      </c>
      <c r="F201" s="56" t="s">
        <v>59</v>
      </c>
      <c r="G201" s="56" t="s">
        <v>65</v>
      </c>
      <c r="H201" s="56" t="s">
        <v>126</v>
      </c>
      <c r="I201" s="57" t="s">
        <v>66</v>
      </c>
    </row>
    <row r="202" spans="1:9" s="27" customFormat="1" ht="12.75" x14ac:dyDescent="0.2">
      <c r="A202" s="200" t="s">
        <v>201</v>
      </c>
      <c r="B202" s="200"/>
      <c r="C202" s="200"/>
      <c r="D202" s="58">
        <f>SUM(D154:D201)*1.09</f>
        <v>428027.09690000006</v>
      </c>
      <c r="E202" s="55"/>
      <c r="F202" s="56"/>
      <c r="G202" s="56"/>
      <c r="H202" s="56"/>
      <c r="I202" s="57"/>
    </row>
    <row r="203" spans="1:9" s="27" customFormat="1" ht="24" x14ac:dyDescent="0.2">
      <c r="A203" s="51">
        <v>180</v>
      </c>
      <c r="B203" s="61" t="s">
        <v>923</v>
      </c>
      <c r="C203" s="123" t="s">
        <v>583</v>
      </c>
      <c r="D203" s="142">
        <f>2798.88+2970</f>
        <v>5768.88</v>
      </c>
      <c r="E203" s="55" t="s">
        <v>58</v>
      </c>
      <c r="F203" s="57" t="s">
        <v>59</v>
      </c>
      <c r="G203" s="57" t="s">
        <v>65</v>
      </c>
      <c r="H203" s="57" t="s">
        <v>62</v>
      </c>
      <c r="I203" s="57" t="s">
        <v>66</v>
      </c>
    </row>
    <row r="204" spans="1:9" s="27" customFormat="1" ht="24" x14ac:dyDescent="0.2">
      <c r="A204" s="51">
        <v>181</v>
      </c>
      <c r="B204" s="61" t="s">
        <v>924</v>
      </c>
      <c r="C204" s="123" t="s">
        <v>128</v>
      </c>
      <c r="D204" s="142">
        <v>10942</v>
      </c>
      <c r="E204" s="55" t="s">
        <v>58</v>
      </c>
      <c r="F204" s="57" t="s">
        <v>59</v>
      </c>
      <c r="G204" s="57" t="s">
        <v>65</v>
      </c>
      <c r="H204" s="57" t="s">
        <v>62</v>
      </c>
      <c r="I204" s="57" t="s">
        <v>66</v>
      </c>
    </row>
    <row r="205" spans="1:9" s="27" customFormat="1" ht="24" x14ac:dyDescent="0.2">
      <c r="A205" s="51">
        <v>182</v>
      </c>
      <c r="B205" s="61" t="s">
        <v>925</v>
      </c>
      <c r="C205" s="123" t="s">
        <v>514</v>
      </c>
      <c r="D205" s="142">
        <v>21599.27</v>
      </c>
      <c r="E205" s="55" t="s">
        <v>58</v>
      </c>
      <c r="F205" s="57" t="s">
        <v>59</v>
      </c>
      <c r="G205" s="57" t="s">
        <v>65</v>
      </c>
      <c r="H205" s="57" t="s">
        <v>62</v>
      </c>
      <c r="I205" s="57" t="s">
        <v>66</v>
      </c>
    </row>
    <row r="206" spans="1:9" s="27" customFormat="1" ht="24" x14ac:dyDescent="0.2">
      <c r="A206" s="51">
        <v>183</v>
      </c>
      <c r="B206" s="61" t="s">
        <v>926</v>
      </c>
      <c r="C206" s="123" t="s">
        <v>583</v>
      </c>
      <c r="D206" s="142">
        <v>12760</v>
      </c>
      <c r="E206" s="55" t="s">
        <v>58</v>
      </c>
      <c r="F206" s="57" t="s">
        <v>59</v>
      </c>
      <c r="G206" s="57" t="s">
        <v>65</v>
      </c>
      <c r="H206" s="57" t="s">
        <v>62</v>
      </c>
      <c r="I206" s="57" t="s">
        <v>66</v>
      </c>
    </row>
    <row r="207" spans="1:9" s="27" customFormat="1" ht="24" x14ac:dyDescent="0.2">
      <c r="A207" s="51">
        <v>184</v>
      </c>
      <c r="B207" s="61" t="s">
        <v>927</v>
      </c>
      <c r="C207" s="123" t="s">
        <v>128</v>
      </c>
      <c r="D207" s="142">
        <v>6896.78</v>
      </c>
      <c r="E207" s="55" t="s">
        <v>58</v>
      </c>
      <c r="F207" s="57" t="s">
        <v>59</v>
      </c>
      <c r="G207" s="57" t="s">
        <v>65</v>
      </c>
      <c r="H207" s="57" t="s">
        <v>62</v>
      </c>
      <c r="I207" s="57" t="s">
        <v>66</v>
      </c>
    </row>
    <row r="208" spans="1:9" s="27" customFormat="1" ht="24" x14ac:dyDescent="0.2">
      <c r="A208" s="51">
        <v>185</v>
      </c>
      <c r="B208" s="61" t="s">
        <v>928</v>
      </c>
      <c r="C208" s="123" t="s">
        <v>583</v>
      </c>
      <c r="D208" s="142">
        <v>1383.8</v>
      </c>
      <c r="E208" s="55" t="s">
        <v>58</v>
      </c>
      <c r="F208" s="57" t="s">
        <v>59</v>
      </c>
      <c r="G208" s="57" t="s">
        <v>65</v>
      </c>
      <c r="H208" s="57" t="s">
        <v>62</v>
      </c>
      <c r="I208" s="57" t="s">
        <v>66</v>
      </c>
    </row>
    <row r="209" spans="1:9" s="27" customFormat="1" ht="24" x14ac:dyDescent="0.2">
      <c r="A209" s="51">
        <v>186</v>
      </c>
      <c r="B209" s="61" t="s">
        <v>929</v>
      </c>
      <c r="C209" s="123" t="s">
        <v>583</v>
      </c>
      <c r="D209" s="142">
        <v>1213.8</v>
      </c>
      <c r="E209" s="55" t="s">
        <v>58</v>
      </c>
      <c r="F209" s="57" t="s">
        <v>59</v>
      </c>
      <c r="G209" s="57" t="s">
        <v>65</v>
      </c>
      <c r="H209" s="57" t="s">
        <v>62</v>
      </c>
      <c r="I209" s="57" t="s">
        <v>66</v>
      </c>
    </row>
    <row r="210" spans="1:9" s="27" customFormat="1" ht="24" x14ac:dyDescent="0.2">
      <c r="A210" s="51">
        <v>187</v>
      </c>
      <c r="B210" s="61" t="s">
        <v>1231</v>
      </c>
      <c r="C210" s="123" t="s">
        <v>514</v>
      </c>
      <c r="D210" s="142">
        <v>16576.7</v>
      </c>
      <c r="E210" s="55" t="s">
        <v>58</v>
      </c>
      <c r="F210" s="57" t="s">
        <v>59</v>
      </c>
      <c r="G210" s="57" t="s">
        <v>65</v>
      </c>
      <c r="H210" s="57" t="s">
        <v>62</v>
      </c>
      <c r="I210" s="57" t="s">
        <v>66</v>
      </c>
    </row>
    <row r="211" spans="1:9" s="27" customFormat="1" ht="24" x14ac:dyDescent="0.2">
      <c r="A211" s="51">
        <v>188</v>
      </c>
      <c r="B211" s="61" t="s">
        <v>1229</v>
      </c>
      <c r="C211" s="123" t="s">
        <v>514</v>
      </c>
      <c r="D211" s="142">
        <v>9984</v>
      </c>
      <c r="E211" s="55" t="s">
        <v>58</v>
      </c>
      <c r="F211" s="57" t="s">
        <v>59</v>
      </c>
      <c r="G211" s="57" t="s">
        <v>65</v>
      </c>
      <c r="H211" s="57" t="s">
        <v>62</v>
      </c>
      <c r="I211" s="57" t="s">
        <v>66</v>
      </c>
    </row>
    <row r="212" spans="1:9" s="27" customFormat="1" ht="24" x14ac:dyDescent="0.2">
      <c r="A212" s="51">
        <v>189</v>
      </c>
      <c r="B212" s="61" t="s">
        <v>930</v>
      </c>
      <c r="C212" s="123" t="s">
        <v>519</v>
      </c>
      <c r="D212" s="142">
        <v>560</v>
      </c>
      <c r="E212" s="55" t="s">
        <v>58</v>
      </c>
      <c r="F212" s="57" t="s">
        <v>59</v>
      </c>
      <c r="G212" s="57" t="s">
        <v>65</v>
      </c>
      <c r="H212" s="57" t="s">
        <v>62</v>
      </c>
      <c r="I212" s="57" t="s">
        <v>66</v>
      </c>
    </row>
    <row r="213" spans="1:9" s="27" customFormat="1" ht="24" x14ac:dyDescent="0.2">
      <c r="A213" s="51">
        <v>190</v>
      </c>
      <c r="B213" s="61" t="s">
        <v>1230</v>
      </c>
      <c r="C213" s="123" t="s">
        <v>514</v>
      </c>
      <c r="D213" s="142">
        <v>3798</v>
      </c>
      <c r="E213" s="55" t="s">
        <v>58</v>
      </c>
      <c r="F213" s="57" t="s">
        <v>59</v>
      </c>
      <c r="G213" s="57" t="s">
        <v>65</v>
      </c>
      <c r="H213" s="57" t="s">
        <v>62</v>
      </c>
      <c r="I213" s="57" t="s">
        <v>66</v>
      </c>
    </row>
    <row r="214" spans="1:9" s="27" customFormat="1" ht="24" x14ac:dyDescent="0.2">
      <c r="A214" s="51">
        <v>191</v>
      </c>
      <c r="B214" s="61" t="s">
        <v>931</v>
      </c>
      <c r="C214" s="123" t="s">
        <v>583</v>
      </c>
      <c r="D214" s="142">
        <v>81.12</v>
      </c>
      <c r="E214" s="55" t="s">
        <v>58</v>
      </c>
      <c r="F214" s="57" t="s">
        <v>59</v>
      </c>
      <c r="G214" s="57" t="s">
        <v>65</v>
      </c>
      <c r="H214" s="57" t="s">
        <v>62</v>
      </c>
      <c r="I214" s="57" t="s">
        <v>66</v>
      </c>
    </row>
    <row r="215" spans="1:9" s="27" customFormat="1" ht="24" x14ac:dyDescent="0.2">
      <c r="A215" s="51">
        <v>192</v>
      </c>
      <c r="B215" s="61" t="s">
        <v>932</v>
      </c>
      <c r="C215" s="123" t="s">
        <v>583</v>
      </c>
      <c r="D215" s="142">
        <v>928.2</v>
      </c>
      <c r="E215" s="55" t="s">
        <v>58</v>
      </c>
      <c r="F215" s="57" t="s">
        <v>59</v>
      </c>
      <c r="G215" s="57" t="s">
        <v>65</v>
      </c>
      <c r="H215" s="57" t="s">
        <v>62</v>
      </c>
      <c r="I215" s="57" t="s">
        <v>66</v>
      </c>
    </row>
    <row r="216" spans="1:9" s="27" customFormat="1" ht="24" x14ac:dyDescent="0.2">
      <c r="A216" s="51">
        <v>193</v>
      </c>
      <c r="B216" s="61" t="s">
        <v>933</v>
      </c>
      <c r="C216" s="123" t="s">
        <v>583</v>
      </c>
      <c r="D216" s="142">
        <v>1017.48</v>
      </c>
      <c r="E216" s="55" t="s">
        <v>58</v>
      </c>
      <c r="F216" s="57" t="s">
        <v>59</v>
      </c>
      <c r="G216" s="57" t="s">
        <v>65</v>
      </c>
      <c r="H216" s="57" t="s">
        <v>62</v>
      </c>
      <c r="I216" s="57" t="s">
        <v>66</v>
      </c>
    </row>
    <row r="217" spans="1:9" s="27" customFormat="1" ht="24" x14ac:dyDescent="0.2">
      <c r="A217" s="51">
        <v>194</v>
      </c>
      <c r="B217" s="61" t="s">
        <v>934</v>
      </c>
      <c r="C217" s="123" t="s">
        <v>508</v>
      </c>
      <c r="D217" s="142">
        <v>7746.9</v>
      </c>
      <c r="E217" s="55" t="s">
        <v>58</v>
      </c>
      <c r="F217" s="57" t="s">
        <v>59</v>
      </c>
      <c r="G217" s="57" t="s">
        <v>65</v>
      </c>
      <c r="H217" s="57" t="s">
        <v>62</v>
      </c>
      <c r="I217" s="57" t="s">
        <v>66</v>
      </c>
    </row>
    <row r="218" spans="1:9" s="27" customFormat="1" ht="24" x14ac:dyDescent="0.2">
      <c r="A218" s="51">
        <v>195</v>
      </c>
      <c r="B218" s="61" t="s">
        <v>935</v>
      </c>
      <c r="C218" s="123" t="s">
        <v>583</v>
      </c>
      <c r="D218" s="142">
        <v>3736.94</v>
      </c>
      <c r="E218" s="55" t="s">
        <v>58</v>
      </c>
      <c r="F218" s="57" t="s">
        <v>59</v>
      </c>
      <c r="G218" s="57" t="s">
        <v>65</v>
      </c>
      <c r="H218" s="57" t="s">
        <v>62</v>
      </c>
      <c r="I218" s="57" t="s">
        <v>66</v>
      </c>
    </row>
    <row r="219" spans="1:9" s="27" customFormat="1" ht="24" x14ac:dyDescent="0.2">
      <c r="A219" s="51">
        <v>196</v>
      </c>
      <c r="B219" s="61" t="s">
        <v>936</v>
      </c>
      <c r="C219" s="123" t="s">
        <v>518</v>
      </c>
      <c r="D219" s="142">
        <v>36339.35</v>
      </c>
      <c r="E219" s="55" t="s">
        <v>58</v>
      </c>
      <c r="F219" s="57" t="s">
        <v>59</v>
      </c>
      <c r="G219" s="57" t="s">
        <v>65</v>
      </c>
      <c r="H219" s="57" t="s">
        <v>62</v>
      </c>
      <c r="I219" s="57" t="s">
        <v>66</v>
      </c>
    </row>
    <row r="220" spans="1:9" s="27" customFormat="1" ht="24" x14ac:dyDescent="0.2">
      <c r="A220" s="51">
        <v>197</v>
      </c>
      <c r="B220" s="61" t="s">
        <v>937</v>
      </c>
      <c r="C220" s="123" t="s">
        <v>1233</v>
      </c>
      <c r="D220" s="142">
        <v>2950.45</v>
      </c>
      <c r="E220" s="55" t="s">
        <v>58</v>
      </c>
      <c r="F220" s="57" t="s">
        <v>59</v>
      </c>
      <c r="G220" s="57" t="s">
        <v>65</v>
      </c>
      <c r="H220" s="57" t="s">
        <v>62</v>
      </c>
      <c r="I220" s="57" t="s">
        <v>66</v>
      </c>
    </row>
    <row r="221" spans="1:9" s="27" customFormat="1" ht="24" x14ac:dyDescent="0.2">
      <c r="A221" s="51">
        <v>198</v>
      </c>
      <c r="B221" s="61" t="s">
        <v>938</v>
      </c>
      <c r="C221" s="123" t="s">
        <v>128</v>
      </c>
      <c r="D221" s="142">
        <v>13081.5</v>
      </c>
      <c r="E221" s="55" t="s">
        <v>58</v>
      </c>
      <c r="F221" s="57" t="s">
        <v>59</v>
      </c>
      <c r="G221" s="57" t="s">
        <v>65</v>
      </c>
      <c r="H221" s="57" t="s">
        <v>62</v>
      </c>
      <c r="I221" s="57" t="s">
        <v>66</v>
      </c>
    </row>
    <row r="222" spans="1:9" s="27" customFormat="1" ht="24" x14ac:dyDescent="0.2">
      <c r="A222" s="51">
        <v>199</v>
      </c>
      <c r="B222" s="61" t="s">
        <v>939</v>
      </c>
      <c r="C222" s="123" t="s">
        <v>128</v>
      </c>
      <c r="D222" s="142">
        <v>1210.5</v>
      </c>
      <c r="E222" s="55" t="s">
        <v>58</v>
      </c>
      <c r="F222" s="57" t="s">
        <v>59</v>
      </c>
      <c r="G222" s="57" t="s">
        <v>65</v>
      </c>
      <c r="H222" s="57" t="s">
        <v>62</v>
      </c>
      <c r="I222" s="57" t="s">
        <v>66</v>
      </c>
    </row>
    <row r="223" spans="1:9" s="27" customFormat="1" ht="24" x14ac:dyDescent="0.2">
      <c r="A223" s="51">
        <v>200</v>
      </c>
      <c r="B223" s="61" t="s">
        <v>940</v>
      </c>
      <c r="C223" s="123" t="s">
        <v>261</v>
      </c>
      <c r="D223" s="142">
        <v>13081.5</v>
      </c>
      <c r="E223" s="55" t="s">
        <v>58</v>
      </c>
      <c r="F223" s="57" t="s">
        <v>59</v>
      </c>
      <c r="G223" s="57" t="s">
        <v>65</v>
      </c>
      <c r="H223" s="57" t="s">
        <v>62</v>
      </c>
      <c r="I223" s="57" t="s">
        <v>66</v>
      </c>
    </row>
    <row r="224" spans="1:9" s="27" customFormat="1" ht="24" x14ac:dyDescent="0.2">
      <c r="A224" s="51">
        <v>201</v>
      </c>
      <c r="B224" s="61" t="s">
        <v>941</v>
      </c>
      <c r="C224" s="123" t="s">
        <v>269</v>
      </c>
      <c r="D224" s="142">
        <v>10344.49</v>
      </c>
      <c r="E224" s="55" t="s">
        <v>58</v>
      </c>
      <c r="F224" s="57" t="s">
        <v>59</v>
      </c>
      <c r="G224" s="57" t="s">
        <v>65</v>
      </c>
      <c r="H224" s="57" t="s">
        <v>62</v>
      </c>
      <c r="I224" s="57" t="s">
        <v>66</v>
      </c>
    </row>
    <row r="225" spans="1:9" s="27" customFormat="1" ht="24" x14ac:dyDescent="0.2">
      <c r="A225" s="51">
        <v>202</v>
      </c>
      <c r="B225" s="61" t="s">
        <v>942</v>
      </c>
      <c r="C225" s="123" t="s">
        <v>128</v>
      </c>
      <c r="D225" s="142">
        <v>624.75</v>
      </c>
      <c r="E225" s="55" t="s">
        <v>58</v>
      </c>
      <c r="F225" s="57" t="s">
        <v>59</v>
      </c>
      <c r="G225" s="57" t="s">
        <v>65</v>
      </c>
      <c r="H225" s="57" t="s">
        <v>62</v>
      </c>
      <c r="I225" s="57" t="s">
        <v>66</v>
      </c>
    </row>
    <row r="226" spans="1:9" s="27" customFormat="1" ht="24" x14ac:dyDescent="0.2">
      <c r="A226" s="51">
        <v>203</v>
      </c>
      <c r="B226" s="61" t="s">
        <v>943</v>
      </c>
      <c r="C226" s="123" t="s">
        <v>129</v>
      </c>
      <c r="D226" s="142">
        <v>2646.56</v>
      </c>
      <c r="E226" s="55" t="s">
        <v>58</v>
      </c>
      <c r="F226" s="57" t="s">
        <v>59</v>
      </c>
      <c r="G226" s="57" t="s">
        <v>65</v>
      </c>
      <c r="H226" s="57" t="s">
        <v>62</v>
      </c>
      <c r="I226" s="57" t="s">
        <v>66</v>
      </c>
    </row>
    <row r="227" spans="1:9" s="27" customFormat="1" ht="24" x14ac:dyDescent="0.2">
      <c r="A227" s="51">
        <v>204</v>
      </c>
      <c r="B227" s="61" t="s">
        <v>944</v>
      </c>
      <c r="C227" s="123" t="s">
        <v>1233</v>
      </c>
      <c r="D227" s="142">
        <v>10586.02</v>
      </c>
      <c r="E227" s="55" t="s">
        <v>58</v>
      </c>
      <c r="F227" s="57" t="s">
        <v>59</v>
      </c>
      <c r="G227" s="57" t="s">
        <v>65</v>
      </c>
      <c r="H227" s="57" t="s">
        <v>62</v>
      </c>
      <c r="I227" s="57" t="s">
        <v>66</v>
      </c>
    </row>
    <row r="228" spans="1:9" s="27" customFormat="1" ht="24" x14ac:dyDescent="0.2">
      <c r="A228" s="51">
        <v>205</v>
      </c>
      <c r="B228" s="61" t="s">
        <v>945</v>
      </c>
      <c r="C228" s="123" t="s">
        <v>520</v>
      </c>
      <c r="D228" s="142">
        <v>2602.5300000000002</v>
      </c>
      <c r="E228" s="55" t="s">
        <v>58</v>
      </c>
      <c r="F228" s="57" t="s">
        <v>59</v>
      </c>
      <c r="G228" s="57" t="s">
        <v>65</v>
      </c>
      <c r="H228" s="57" t="s">
        <v>62</v>
      </c>
      <c r="I228" s="57" t="s">
        <v>66</v>
      </c>
    </row>
    <row r="229" spans="1:9" s="27" customFormat="1" ht="24" x14ac:dyDescent="0.2">
      <c r="A229" s="51">
        <v>206</v>
      </c>
      <c r="B229" s="61" t="s">
        <v>946</v>
      </c>
      <c r="C229" s="123" t="s">
        <v>510</v>
      </c>
      <c r="D229" s="142">
        <v>8396.67</v>
      </c>
      <c r="E229" s="55" t="s">
        <v>58</v>
      </c>
      <c r="F229" s="57" t="s">
        <v>59</v>
      </c>
      <c r="G229" s="57" t="s">
        <v>65</v>
      </c>
      <c r="H229" s="57" t="s">
        <v>62</v>
      </c>
      <c r="I229" s="57" t="s">
        <v>66</v>
      </c>
    </row>
    <row r="230" spans="1:9" s="27" customFormat="1" ht="24" x14ac:dyDescent="0.2">
      <c r="A230" s="51">
        <v>207</v>
      </c>
      <c r="B230" s="61" t="s">
        <v>947</v>
      </c>
      <c r="C230" s="123" t="s">
        <v>510</v>
      </c>
      <c r="D230" s="142">
        <f>2502.32+550</f>
        <v>3052.32</v>
      </c>
      <c r="E230" s="55" t="s">
        <v>58</v>
      </c>
      <c r="F230" s="57" t="s">
        <v>59</v>
      </c>
      <c r="G230" s="57" t="s">
        <v>65</v>
      </c>
      <c r="H230" s="57" t="s">
        <v>62</v>
      </c>
      <c r="I230" s="57" t="s">
        <v>66</v>
      </c>
    </row>
    <row r="231" spans="1:9" s="27" customFormat="1" ht="24" x14ac:dyDescent="0.2">
      <c r="A231" s="51">
        <v>208</v>
      </c>
      <c r="B231" s="61" t="s">
        <v>948</v>
      </c>
      <c r="C231" s="123" t="s">
        <v>521</v>
      </c>
      <c r="D231" s="142">
        <f>3367+2720.9+1762.95+5135.9</f>
        <v>12986.75</v>
      </c>
      <c r="E231" s="55" t="s">
        <v>58</v>
      </c>
      <c r="F231" s="57" t="s">
        <v>59</v>
      </c>
      <c r="G231" s="57" t="s">
        <v>65</v>
      </c>
      <c r="H231" s="57" t="s">
        <v>62</v>
      </c>
      <c r="I231" s="57" t="s">
        <v>66</v>
      </c>
    </row>
    <row r="232" spans="1:9" s="27" customFormat="1" ht="24" x14ac:dyDescent="0.2">
      <c r="A232" s="51">
        <v>209</v>
      </c>
      <c r="B232" s="61" t="s">
        <v>949</v>
      </c>
      <c r="C232" s="123" t="s">
        <v>128</v>
      </c>
      <c r="D232" s="142">
        <v>800</v>
      </c>
      <c r="E232" s="55" t="s">
        <v>58</v>
      </c>
      <c r="F232" s="57" t="s">
        <v>59</v>
      </c>
      <c r="G232" s="57" t="s">
        <v>65</v>
      </c>
      <c r="H232" s="57" t="s">
        <v>62</v>
      </c>
      <c r="I232" s="57" t="s">
        <v>66</v>
      </c>
    </row>
    <row r="233" spans="1:9" s="27" customFormat="1" ht="24" x14ac:dyDescent="0.2">
      <c r="A233" s="51">
        <v>210</v>
      </c>
      <c r="B233" s="61" t="s">
        <v>950</v>
      </c>
      <c r="C233" s="123" t="s">
        <v>522</v>
      </c>
      <c r="D233" s="142">
        <v>797.5</v>
      </c>
      <c r="E233" s="55" t="s">
        <v>58</v>
      </c>
      <c r="F233" s="57" t="s">
        <v>59</v>
      </c>
      <c r="G233" s="57" t="s">
        <v>65</v>
      </c>
      <c r="H233" s="57" t="s">
        <v>62</v>
      </c>
      <c r="I233" s="57" t="s">
        <v>66</v>
      </c>
    </row>
    <row r="234" spans="1:9" s="27" customFormat="1" ht="24" x14ac:dyDescent="0.2">
      <c r="A234" s="51">
        <v>211</v>
      </c>
      <c r="B234" s="61" t="s">
        <v>952</v>
      </c>
      <c r="C234" s="123" t="s">
        <v>584</v>
      </c>
      <c r="D234" s="142">
        <v>1081.5</v>
      </c>
      <c r="E234" s="55" t="s">
        <v>58</v>
      </c>
      <c r="F234" s="57" t="s">
        <v>59</v>
      </c>
      <c r="G234" s="57" t="s">
        <v>65</v>
      </c>
      <c r="H234" s="57" t="s">
        <v>62</v>
      </c>
      <c r="I234" s="57" t="s">
        <v>66</v>
      </c>
    </row>
    <row r="235" spans="1:9" s="27" customFormat="1" ht="24" x14ac:dyDescent="0.2">
      <c r="A235" s="51">
        <v>212</v>
      </c>
      <c r="B235" s="61" t="s">
        <v>953</v>
      </c>
      <c r="C235" s="123" t="s">
        <v>511</v>
      </c>
      <c r="D235" s="142">
        <v>2711.7</v>
      </c>
      <c r="E235" s="55" t="s">
        <v>58</v>
      </c>
      <c r="F235" s="57" t="s">
        <v>59</v>
      </c>
      <c r="G235" s="57" t="s">
        <v>65</v>
      </c>
      <c r="H235" s="57" t="s">
        <v>62</v>
      </c>
      <c r="I235" s="57" t="s">
        <v>66</v>
      </c>
    </row>
    <row r="236" spans="1:9" s="27" customFormat="1" ht="24" x14ac:dyDescent="0.2">
      <c r="A236" s="51">
        <v>213</v>
      </c>
      <c r="B236" s="61" t="s">
        <v>954</v>
      </c>
      <c r="C236" s="123" t="s">
        <v>278</v>
      </c>
      <c r="D236" s="142">
        <v>450.06</v>
      </c>
      <c r="E236" s="55" t="s">
        <v>58</v>
      </c>
      <c r="F236" s="57" t="s">
        <v>59</v>
      </c>
      <c r="G236" s="57" t="s">
        <v>65</v>
      </c>
      <c r="H236" s="57" t="s">
        <v>62</v>
      </c>
      <c r="I236" s="57" t="s">
        <v>66</v>
      </c>
    </row>
    <row r="237" spans="1:9" s="27" customFormat="1" ht="24" x14ac:dyDescent="0.2">
      <c r="A237" s="51">
        <v>214</v>
      </c>
      <c r="B237" s="61" t="s">
        <v>955</v>
      </c>
      <c r="C237" s="123" t="s">
        <v>261</v>
      </c>
      <c r="D237" s="142">
        <v>3290.89</v>
      </c>
      <c r="E237" s="55" t="s">
        <v>58</v>
      </c>
      <c r="F237" s="57" t="s">
        <v>59</v>
      </c>
      <c r="G237" s="57" t="s">
        <v>65</v>
      </c>
      <c r="H237" s="57" t="s">
        <v>62</v>
      </c>
      <c r="I237" s="57" t="s">
        <v>66</v>
      </c>
    </row>
    <row r="238" spans="1:9" s="27" customFormat="1" ht="24" x14ac:dyDescent="0.2">
      <c r="A238" s="51">
        <v>215</v>
      </c>
      <c r="B238" s="61" t="s">
        <v>956</v>
      </c>
      <c r="C238" s="123" t="s">
        <v>128</v>
      </c>
      <c r="D238" s="142">
        <v>148.75</v>
      </c>
      <c r="E238" s="55" t="s">
        <v>58</v>
      </c>
      <c r="F238" s="57" t="s">
        <v>59</v>
      </c>
      <c r="G238" s="57" t="s">
        <v>65</v>
      </c>
      <c r="H238" s="57" t="s">
        <v>62</v>
      </c>
      <c r="I238" s="57" t="s">
        <v>66</v>
      </c>
    </row>
    <row r="239" spans="1:9" s="27" customFormat="1" ht="24" x14ac:dyDescent="0.2">
      <c r="A239" s="51">
        <v>216</v>
      </c>
      <c r="B239" s="61" t="s">
        <v>957</v>
      </c>
      <c r="C239" s="123" t="s">
        <v>585</v>
      </c>
      <c r="D239" s="142">
        <v>43443.06</v>
      </c>
      <c r="E239" s="55" t="s">
        <v>58</v>
      </c>
      <c r="F239" s="57" t="s">
        <v>59</v>
      </c>
      <c r="G239" s="57" t="s">
        <v>65</v>
      </c>
      <c r="H239" s="57" t="s">
        <v>62</v>
      </c>
      <c r="I239" s="57" t="s">
        <v>66</v>
      </c>
    </row>
    <row r="240" spans="1:9" s="27" customFormat="1" ht="24" x14ac:dyDescent="0.2">
      <c r="A240" s="51">
        <v>217</v>
      </c>
      <c r="B240" s="61" t="s">
        <v>958</v>
      </c>
      <c r="C240" s="123" t="s">
        <v>411</v>
      </c>
      <c r="D240" s="142">
        <f>172.55+771.32+290+172.55+807.65+690.2</f>
        <v>2904.2700000000004</v>
      </c>
      <c r="E240" s="55" t="s">
        <v>58</v>
      </c>
      <c r="F240" s="57" t="s">
        <v>59</v>
      </c>
      <c r="G240" s="57" t="s">
        <v>65</v>
      </c>
      <c r="H240" s="57" t="s">
        <v>62</v>
      </c>
      <c r="I240" s="57" t="s">
        <v>66</v>
      </c>
    </row>
    <row r="241" spans="1:9" s="27" customFormat="1" ht="24" x14ac:dyDescent="0.2">
      <c r="A241" s="51">
        <v>218</v>
      </c>
      <c r="B241" s="61" t="s">
        <v>959</v>
      </c>
      <c r="C241" s="123" t="s">
        <v>128</v>
      </c>
      <c r="D241" s="142">
        <v>2618</v>
      </c>
      <c r="E241" s="55" t="s">
        <v>58</v>
      </c>
      <c r="F241" s="57" t="s">
        <v>59</v>
      </c>
      <c r="G241" s="57" t="s">
        <v>65</v>
      </c>
      <c r="H241" s="57" t="s">
        <v>62</v>
      </c>
      <c r="I241" s="57" t="s">
        <v>66</v>
      </c>
    </row>
    <row r="242" spans="1:9" s="27" customFormat="1" ht="24" x14ac:dyDescent="0.2">
      <c r="A242" s="51">
        <v>219</v>
      </c>
      <c r="B242" s="61" t="s">
        <v>960</v>
      </c>
      <c r="C242" s="123" t="s">
        <v>1233</v>
      </c>
      <c r="D242" s="142">
        <v>7253.95</v>
      </c>
      <c r="E242" s="55" t="s">
        <v>58</v>
      </c>
      <c r="F242" s="57" t="s">
        <v>59</v>
      </c>
      <c r="G242" s="57" t="s">
        <v>65</v>
      </c>
      <c r="H242" s="57" t="s">
        <v>62</v>
      </c>
      <c r="I242" s="57" t="s">
        <v>66</v>
      </c>
    </row>
    <row r="243" spans="1:9" s="27" customFormat="1" ht="24" x14ac:dyDescent="0.2">
      <c r="A243" s="51">
        <v>220</v>
      </c>
      <c r="B243" s="61" t="s">
        <v>961</v>
      </c>
      <c r="C243" s="123" t="s">
        <v>1233</v>
      </c>
      <c r="D243" s="142">
        <v>3215.99</v>
      </c>
      <c r="E243" s="55" t="s">
        <v>58</v>
      </c>
      <c r="F243" s="57" t="s">
        <v>59</v>
      </c>
      <c r="G243" s="57" t="s">
        <v>65</v>
      </c>
      <c r="H243" s="57" t="s">
        <v>62</v>
      </c>
      <c r="I243" s="57" t="s">
        <v>66</v>
      </c>
    </row>
    <row r="244" spans="1:9" s="27" customFormat="1" ht="24" x14ac:dyDescent="0.2">
      <c r="A244" s="51">
        <v>221</v>
      </c>
      <c r="B244" s="61" t="s">
        <v>962</v>
      </c>
      <c r="C244" s="123" t="s">
        <v>128</v>
      </c>
      <c r="D244" s="142">
        <v>49.98</v>
      </c>
      <c r="E244" s="55" t="s">
        <v>58</v>
      </c>
      <c r="F244" s="57" t="s">
        <v>59</v>
      </c>
      <c r="G244" s="57" t="s">
        <v>65</v>
      </c>
      <c r="H244" s="57" t="s">
        <v>62</v>
      </c>
      <c r="I244" s="57" t="s">
        <v>66</v>
      </c>
    </row>
    <row r="245" spans="1:9" s="27" customFormat="1" ht="24" x14ac:dyDescent="0.2">
      <c r="A245" s="51">
        <v>222</v>
      </c>
      <c r="B245" s="61" t="s">
        <v>964</v>
      </c>
      <c r="C245" s="123" t="s">
        <v>128</v>
      </c>
      <c r="D245" s="142">
        <v>2334.7800000000002</v>
      </c>
      <c r="E245" s="55" t="s">
        <v>58</v>
      </c>
      <c r="F245" s="57" t="s">
        <v>59</v>
      </c>
      <c r="G245" s="57" t="s">
        <v>65</v>
      </c>
      <c r="H245" s="57" t="s">
        <v>62</v>
      </c>
      <c r="I245" s="57" t="s">
        <v>66</v>
      </c>
    </row>
    <row r="246" spans="1:9" s="27" customFormat="1" ht="24" x14ac:dyDescent="0.2">
      <c r="A246" s="51">
        <v>223</v>
      </c>
      <c r="B246" s="61" t="s">
        <v>965</v>
      </c>
      <c r="C246" s="123" t="s">
        <v>128</v>
      </c>
      <c r="D246" s="142">
        <v>385.18</v>
      </c>
      <c r="E246" s="55" t="s">
        <v>58</v>
      </c>
      <c r="F246" s="57" t="s">
        <v>59</v>
      </c>
      <c r="G246" s="57" t="s">
        <v>65</v>
      </c>
      <c r="H246" s="57" t="s">
        <v>62</v>
      </c>
      <c r="I246" s="57" t="s">
        <v>66</v>
      </c>
    </row>
    <row r="247" spans="1:9" s="27" customFormat="1" ht="24" x14ac:dyDescent="0.2">
      <c r="A247" s="51">
        <v>224</v>
      </c>
      <c r="B247" s="61" t="s">
        <v>966</v>
      </c>
      <c r="C247" s="123" t="s">
        <v>128</v>
      </c>
      <c r="D247" s="142">
        <v>652.59</v>
      </c>
      <c r="E247" s="55" t="s">
        <v>58</v>
      </c>
      <c r="F247" s="57" t="s">
        <v>59</v>
      </c>
      <c r="G247" s="57" t="s">
        <v>65</v>
      </c>
      <c r="H247" s="57" t="s">
        <v>62</v>
      </c>
      <c r="I247" s="57" t="s">
        <v>66</v>
      </c>
    </row>
    <row r="248" spans="1:9" s="27" customFormat="1" ht="24" x14ac:dyDescent="0.2">
      <c r="A248" s="51">
        <v>225</v>
      </c>
      <c r="B248" s="61" t="s">
        <v>968</v>
      </c>
      <c r="C248" s="123" t="s">
        <v>128</v>
      </c>
      <c r="D248" s="142">
        <v>507.94</v>
      </c>
      <c r="E248" s="55" t="s">
        <v>58</v>
      </c>
      <c r="F248" s="57" t="s">
        <v>59</v>
      </c>
      <c r="G248" s="57" t="s">
        <v>65</v>
      </c>
      <c r="H248" s="57" t="s">
        <v>62</v>
      </c>
      <c r="I248" s="57" t="s">
        <v>66</v>
      </c>
    </row>
    <row r="249" spans="1:9" s="27" customFormat="1" ht="24" x14ac:dyDescent="0.2">
      <c r="A249" s="51">
        <v>226</v>
      </c>
      <c r="B249" s="61" t="s">
        <v>969</v>
      </c>
      <c r="C249" s="123" t="s">
        <v>128</v>
      </c>
      <c r="D249" s="142">
        <v>669.59</v>
      </c>
      <c r="E249" s="55" t="s">
        <v>58</v>
      </c>
      <c r="F249" s="57" t="s">
        <v>59</v>
      </c>
      <c r="G249" s="57" t="s">
        <v>65</v>
      </c>
      <c r="H249" s="57" t="s">
        <v>62</v>
      </c>
      <c r="I249" s="57" t="s">
        <v>66</v>
      </c>
    </row>
    <row r="250" spans="1:9" s="27" customFormat="1" ht="24" x14ac:dyDescent="0.2">
      <c r="A250" s="51">
        <v>227</v>
      </c>
      <c r="B250" s="61" t="s">
        <v>970</v>
      </c>
      <c r="C250" s="123" t="s">
        <v>586</v>
      </c>
      <c r="D250" s="142">
        <f>238+1439.9</f>
        <v>1677.9</v>
      </c>
      <c r="E250" s="55" t="s">
        <v>58</v>
      </c>
      <c r="F250" s="57" t="s">
        <v>59</v>
      </c>
      <c r="G250" s="57" t="s">
        <v>65</v>
      </c>
      <c r="H250" s="57" t="s">
        <v>62</v>
      </c>
      <c r="I250" s="57" t="s">
        <v>66</v>
      </c>
    </row>
    <row r="251" spans="1:9" s="27" customFormat="1" ht="24" x14ac:dyDescent="0.2">
      <c r="A251" s="51">
        <v>228</v>
      </c>
      <c r="B251" s="61" t="s">
        <v>972</v>
      </c>
      <c r="C251" s="123" t="s">
        <v>128</v>
      </c>
      <c r="D251" s="142">
        <v>145</v>
      </c>
      <c r="E251" s="55" t="s">
        <v>58</v>
      </c>
      <c r="F251" s="57" t="s">
        <v>59</v>
      </c>
      <c r="G251" s="57" t="s">
        <v>65</v>
      </c>
      <c r="H251" s="57" t="s">
        <v>62</v>
      </c>
      <c r="I251" s="57" t="s">
        <v>66</v>
      </c>
    </row>
    <row r="252" spans="1:9" s="27" customFormat="1" ht="24" x14ac:dyDescent="0.2">
      <c r="A252" s="51">
        <v>229</v>
      </c>
      <c r="B252" s="61" t="s">
        <v>973</v>
      </c>
      <c r="C252" s="123" t="s">
        <v>128</v>
      </c>
      <c r="D252" s="142">
        <v>3900</v>
      </c>
      <c r="E252" s="55" t="s">
        <v>58</v>
      </c>
      <c r="F252" s="57" t="s">
        <v>59</v>
      </c>
      <c r="G252" s="57" t="s">
        <v>65</v>
      </c>
      <c r="H252" s="57" t="s">
        <v>62</v>
      </c>
      <c r="I252" s="57" t="s">
        <v>66</v>
      </c>
    </row>
    <row r="253" spans="1:9" s="27" customFormat="1" ht="24" x14ac:dyDescent="0.2">
      <c r="A253" s="51">
        <v>230</v>
      </c>
      <c r="B253" s="61" t="s">
        <v>974</v>
      </c>
      <c r="C253" s="123" t="s">
        <v>128</v>
      </c>
      <c r="D253" s="142">
        <v>298.69</v>
      </c>
      <c r="E253" s="55" t="s">
        <v>58</v>
      </c>
      <c r="F253" s="57" t="s">
        <v>59</v>
      </c>
      <c r="G253" s="57" t="s">
        <v>65</v>
      </c>
      <c r="H253" s="57" t="s">
        <v>62</v>
      </c>
      <c r="I253" s="57" t="s">
        <v>66</v>
      </c>
    </row>
    <row r="254" spans="1:9" s="27" customFormat="1" ht="24" x14ac:dyDescent="0.2">
      <c r="A254" s="51">
        <v>231</v>
      </c>
      <c r="B254" s="61" t="s">
        <v>975</v>
      </c>
      <c r="C254" s="123" t="s">
        <v>1233</v>
      </c>
      <c r="D254" s="142">
        <v>2950.45</v>
      </c>
      <c r="E254" s="55" t="s">
        <v>58</v>
      </c>
      <c r="F254" s="57" t="s">
        <v>59</v>
      </c>
      <c r="G254" s="57" t="s">
        <v>65</v>
      </c>
      <c r="H254" s="57" t="s">
        <v>62</v>
      </c>
      <c r="I254" s="57" t="s">
        <v>66</v>
      </c>
    </row>
    <row r="255" spans="1:9" s="27" customFormat="1" ht="24" x14ac:dyDescent="0.2">
      <c r="A255" s="51">
        <v>232</v>
      </c>
      <c r="B255" s="61" t="s">
        <v>976</v>
      </c>
      <c r="C255" s="123" t="s">
        <v>128</v>
      </c>
      <c r="D255" s="142">
        <v>7349.3</v>
      </c>
      <c r="E255" s="55" t="s">
        <v>58</v>
      </c>
      <c r="F255" s="57" t="s">
        <v>59</v>
      </c>
      <c r="G255" s="57" t="s">
        <v>65</v>
      </c>
      <c r="H255" s="57" t="s">
        <v>62</v>
      </c>
      <c r="I255" s="57" t="s">
        <v>66</v>
      </c>
    </row>
    <row r="256" spans="1:9" s="27" customFormat="1" ht="24" x14ac:dyDescent="0.2">
      <c r="A256" s="51">
        <v>233</v>
      </c>
      <c r="B256" s="61" t="s">
        <v>977</v>
      </c>
      <c r="C256" s="123" t="s">
        <v>128</v>
      </c>
      <c r="D256" s="142">
        <v>5705</v>
      </c>
      <c r="E256" s="55" t="s">
        <v>58</v>
      </c>
      <c r="F256" s="57" t="s">
        <v>59</v>
      </c>
      <c r="G256" s="57" t="s">
        <v>65</v>
      </c>
      <c r="H256" s="57" t="s">
        <v>62</v>
      </c>
      <c r="I256" s="57" t="s">
        <v>66</v>
      </c>
    </row>
    <row r="257" spans="1:9" s="27" customFormat="1" ht="24" x14ac:dyDescent="0.2">
      <c r="A257" s="51">
        <v>234</v>
      </c>
      <c r="B257" s="61" t="s">
        <v>978</v>
      </c>
      <c r="C257" s="123" t="s">
        <v>128</v>
      </c>
      <c r="D257" s="142">
        <v>2430.2600000000002</v>
      </c>
      <c r="E257" s="55" t="s">
        <v>58</v>
      </c>
      <c r="F257" s="57" t="s">
        <v>59</v>
      </c>
      <c r="G257" s="57" t="s">
        <v>65</v>
      </c>
      <c r="H257" s="57" t="s">
        <v>62</v>
      </c>
      <c r="I257" s="57" t="s">
        <v>66</v>
      </c>
    </row>
    <row r="258" spans="1:9" s="27" customFormat="1" ht="24" x14ac:dyDescent="0.2">
      <c r="A258" s="51">
        <v>235</v>
      </c>
      <c r="B258" s="61" t="s">
        <v>979</v>
      </c>
      <c r="C258" s="123" t="s">
        <v>128</v>
      </c>
      <c r="D258" s="142">
        <v>2157</v>
      </c>
      <c r="E258" s="55" t="s">
        <v>58</v>
      </c>
      <c r="F258" s="57" t="s">
        <v>59</v>
      </c>
      <c r="G258" s="57" t="s">
        <v>65</v>
      </c>
      <c r="H258" s="57" t="s">
        <v>62</v>
      </c>
      <c r="I258" s="57" t="s">
        <v>66</v>
      </c>
    </row>
    <row r="259" spans="1:9" s="27" customFormat="1" ht="24" x14ac:dyDescent="0.2">
      <c r="A259" s="51">
        <v>236</v>
      </c>
      <c r="B259" s="61" t="s">
        <v>980</v>
      </c>
      <c r="C259" s="123" t="s">
        <v>128</v>
      </c>
      <c r="D259" s="142">
        <v>1726.02</v>
      </c>
      <c r="E259" s="55" t="s">
        <v>58</v>
      </c>
      <c r="F259" s="57" t="s">
        <v>59</v>
      </c>
      <c r="G259" s="57" t="s">
        <v>65</v>
      </c>
      <c r="H259" s="57" t="s">
        <v>62</v>
      </c>
      <c r="I259" s="57" t="s">
        <v>66</v>
      </c>
    </row>
    <row r="260" spans="1:9" s="27" customFormat="1" ht="24" x14ac:dyDescent="0.2">
      <c r="A260" s="51">
        <v>237</v>
      </c>
      <c r="B260" s="61" t="s">
        <v>981</v>
      </c>
      <c r="C260" s="123" t="s">
        <v>128</v>
      </c>
      <c r="D260" s="142">
        <v>1941.3</v>
      </c>
      <c r="E260" s="55" t="s">
        <v>58</v>
      </c>
      <c r="F260" s="57" t="s">
        <v>59</v>
      </c>
      <c r="G260" s="57" t="s">
        <v>65</v>
      </c>
      <c r="H260" s="57" t="s">
        <v>62</v>
      </c>
      <c r="I260" s="57" t="s">
        <v>66</v>
      </c>
    </row>
    <row r="261" spans="1:9" s="27" customFormat="1" ht="24" x14ac:dyDescent="0.2">
      <c r="A261" s="51">
        <v>238</v>
      </c>
      <c r="B261" s="61" t="s">
        <v>982</v>
      </c>
      <c r="C261" s="123" t="s">
        <v>128</v>
      </c>
      <c r="D261" s="142">
        <v>5831</v>
      </c>
      <c r="E261" s="55" t="s">
        <v>58</v>
      </c>
      <c r="F261" s="57" t="s">
        <v>59</v>
      </c>
      <c r="G261" s="57" t="s">
        <v>65</v>
      </c>
      <c r="H261" s="57" t="s">
        <v>62</v>
      </c>
      <c r="I261" s="57" t="s">
        <v>66</v>
      </c>
    </row>
    <row r="262" spans="1:9" s="27" customFormat="1" ht="24" x14ac:dyDescent="0.2">
      <c r="A262" s="51">
        <v>239</v>
      </c>
      <c r="B262" s="61" t="s">
        <v>983</v>
      </c>
      <c r="C262" s="123" t="s">
        <v>128</v>
      </c>
      <c r="D262" s="142">
        <v>310.7</v>
      </c>
      <c r="E262" s="55" t="s">
        <v>58</v>
      </c>
      <c r="F262" s="57" t="s">
        <v>59</v>
      </c>
      <c r="G262" s="57" t="s">
        <v>65</v>
      </c>
      <c r="H262" s="57" t="s">
        <v>62</v>
      </c>
      <c r="I262" s="57" t="s">
        <v>66</v>
      </c>
    </row>
    <row r="263" spans="1:9" s="27" customFormat="1" ht="24" x14ac:dyDescent="0.2">
      <c r="A263" s="51">
        <v>240</v>
      </c>
      <c r="B263" s="61" t="s">
        <v>984</v>
      </c>
      <c r="C263" s="123" t="s">
        <v>128</v>
      </c>
      <c r="D263" s="142">
        <v>84</v>
      </c>
      <c r="E263" s="55" t="s">
        <v>58</v>
      </c>
      <c r="F263" s="57" t="s">
        <v>59</v>
      </c>
      <c r="G263" s="57" t="s">
        <v>65</v>
      </c>
      <c r="H263" s="57" t="s">
        <v>62</v>
      </c>
      <c r="I263" s="57" t="s">
        <v>66</v>
      </c>
    </row>
    <row r="264" spans="1:9" s="27" customFormat="1" ht="24" x14ac:dyDescent="0.2">
      <c r="A264" s="51">
        <v>241</v>
      </c>
      <c r="B264" s="61" t="s">
        <v>986</v>
      </c>
      <c r="C264" s="123" t="s">
        <v>128</v>
      </c>
      <c r="D264" s="142">
        <v>463.21</v>
      </c>
      <c r="E264" s="55" t="s">
        <v>58</v>
      </c>
      <c r="F264" s="57" t="s">
        <v>59</v>
      </c>
      <c r="G264" s="57" t="s">
        <v>65</v>
      </c>
      <c r="H264" s="57" t="s">
        <v>62</v>
      </c>
      <c r="I264" s="57" t="s">
        <v>66</v>
      </c>
    </row>
    <row r="265" spans="1:9" s="27" customFormat="1" ht="24" x14ac:dyDescent="0.2">
      <c r="A265" s="51">
        <v>242</v>
      </c>
      <c r="B265" s="61" t="s">
        <v>987</v>
      </c>
      <c r="C265" s="123" t="s">
        <v>128</v>
      </c>
      <c r="D265" s="142">
        <v>966.28</v>
      </c>
      <c r="E265" s="55" t="s">
        <v>58</v>
      </c>
      <c r="F265" s="57" t="s">
        <v>59</v>
      </c>
      <c r="G265" s="57" t="s">
        <v>65</v>
      </c>
      <c r="H265" s="57" t="s">
        <v>62</v>
      </c>
      <c r="I265" s="57" t="s">
        <v>66</v>
      </c>
    </row>
    <row r="266" spans="1:9" s="27" customFormat="1" ht="24" x14ac:dyDescent="0.2">
      <c r="A266" s="51">
        <v>243</v>
      </c>
      <c r="B266" s="61" t="s">
        <v>988</v>
      </c>
      <c r="C266" s="123" t="s">
        <v>128</v>
      </c>
      <c r="D266" s="142">
        <v>204.68</v>
      </c>
      <c r="E266" s="55" t="s">
        <v>58</v>
      </c>
      <c r="F266" s="57" t="s">
        <v>59</v>
      </c>
      <c r="G266" s="57" t="s">
        <v>65</v>
      </c>
      <c r="H266" s="57" t="s">
        <v>62</v>
      </c>
      <c r="I266" s="57" t="s">
        <v>66</v>
      </c>
    </row>
    <row r="267" spans="1:9" s="27" customFormat="1" ht="24" x14ac:dyDescent="0.2">
      <c r="A267" s="51">
        <v>244</v>
      </c>
      <c r="B267" s="61" t="s">
        <v>989</v>
      </c>
      <c r="C267" s="123" t="s">
        <v>128</v>
      </c>
      <c r="D267" s="142">
        <v>1187.6600000000001</v>
      </c>
      <c r="E267" s="55" t="s">
        <v>58</v>
      </c>
      <c r="F267" s="57" t="s">
        <v>59</v>
      </c>
      <c r="G267" s="57" t="s">
        <v>65</v>
      </c>
      <c r="H267" s="57" t="s">
        <v>62</v>
      </c>
      <c r="I267" s="57" t="s">
        <v>66</v>
      </c>
    </row>
    <row r="268" spans="1:9" s="27" customFormat="1" ht="24" x14ac:dyDescent="0.2">
      <c r="A268" s="51">
        <v>245</v>
      </c>
      <c r="B268" s="61" t="s">
        <v>990</v>
      </c>
      <c r="C268" s="123" t="s">
        <v>128</v>
      </c>
      <c r="D268" s="142">
        <v>9812.74</v>
      </c>
      <c r="E268" s="55" t="s">
        <v>58</v>
      </c>
      <c r="F268" s="57" t="s">
        <v>59</v>
      </c>
      <c r="G268" s="57" t="s">
        <v>65</v>
      </c>
      <c r="H268" s="57" t="s">
        <v>62</v>
      </c>
      <c r="I268" s="57" t="s">
        <v>66</v>
      </c>
    </row>
    <row r="269" spans="1:9" s="27" customFormat="1" ht="24" x14ac:dyDescent="0.2">
      <c r="A269" s="51">
        <v>246</v>
      </c>
      <c r="B269" s="61" t="s">
        <v>991</v>
      </c>
      <c r="C269" s="123" t="s">
        <v>128</v>
      </c>
      <c r="D269" s="142">
        <v>13748.86</v>
      </c>
      <c r="E269" s="55" t="s">
        <v>58</v>
      </c>
      <c r="F269" s="57" t="s">
        <v>59</v>
      </c>
      <c r="G269" s="57" t="s">
        <v>65</v>
      </c>
      <c r="H269" s="57" t="s">
        <v>62</v>
      </c>
      <c r="I269" s="57" t="s">
        <v>66</v>
      </c>
    </row>
    <row r="270" spans="1:9" s="27" customFormat="1" ht="24" x14ac:dyDescent="0.2">
      <c r="A270" s="51">
        <v>247</v>
      </c>
      <c r="B270" s="61" t="s">
        <v>992</v>
      </c>
      <c r="C270" s="123" t="s">
        <v>128</v>
      </c>
      <c r="D270" s="142">
        <v>8065.73</v>
      </c>
      <c r="E270" s="55" t="s">
        <v>58</v>
      </c>
      <c r="F270" s="57" t="s">
        <v>59</v>
      </c>
      <c r="G270" s="57" t="s">
        <v>65</v>
      </c>
      <c r="H270" s="57" t="s">
        <v>62</v>
      </c>
      <c r="I270" s="57" t="s">
        <v>66</v>
      </c>
    </row>
    <row r="271" spans="1:9" s="27" customFormat="1" ht="24" x14ac:dyDescent="0.2">
      <c r="A271" s="51">
        <v>248</v>
      </c>
      <c r="B271" s="61" t="s">
        <v>993</v>
      </c>
      <c r="C271" s="123" t="s">
        <v>128</v>
      </c>
      <c r="D271" s="142">
        <v>8689</v>
      </c>
      <c r="E271" s="55" t="s">
        <v>58</v>
      </c>
      <c r="F271" s="57" t="s">
        <v>59</v>
      </c>
      <c r="G271" s="57" t="s">
        <v>65</v>
      </c>
      <c r="H271" s="57" t="s">
        <v>62</v>
      </c>
      <c r="I271" s="57" t="s">
        <v>66</v>
      </c>
    </row>
    <row r="272" spans="1:9" s="27" customFormat="1" ht="24" x14ac:dyDescent="0.2">
      <c r="A272" s="51">
        <v>249</v>
      </c>
      <c r="B272" s="61" t="s">
        <v>994</v>
      </c>
      <c r="C272" s="123" t="s">
        <v>412</v>
      </c>
      <c r="D272" s="142">
        <v>1178.0999999999999</v>
      </c>
      <c r="E272" s="55" t="s">
        <v>58</v>
      </c>
      <c r="F272" s="57" t="s">
        <v>59</v>
      </c>
      <c r="G272" s="57" t="s">
        <v>65</v>
      </c>
      <c r="H272" s="57" t="s">
        <v>62</v>
      </c>
      <c r="I272" s="57" t="s">
        <v>66</v>
      </c>
    </row>
    <row r="273" spans="1:9" s="27" customFormat="1" ht="24" x14ac:dyDescent="0.2">
      <c r="A273" s="51">
        <v>250</v>
      </c>
      <c r="B273" s="61" t="s">
        <v>995</v>
      </c>
      <c r="C273" s="123" t="s">
        <v>128</v>
      </c>
      <c r="D273" s="142">
        <v>5071</v>
      </c>
      <c r="E273" s="55" t="s">
        <v>58</v>
      </c>
      <c r="F273" s="57" t="s">
        <v>59</v>
      </c>
      <c r="G273" s="57" t="s">
        <v>65</v>
      </c>
      <c r="H273" s="57" t="s">
        <v>62</v>
      </c>
      <c r="I273" s="57" t="s">
        <v>66</v>
      </c>
    </row>
    <row r="274" spans="1:9" s="27" customFormat="1" ht="24" x14ac:dyDescent="0.2">
      <c r="A274" s="51">
        <v>251</v>
      </c>
      <c r="B274" s="61" t="s">
        <v>1227</v>
      </c>
      <c r="C274" s="123" t="s">
        <v>518</v>
      </c>
      <c r="D274" s="142">
        <v>19571.75</v>
      </c>
      <c r="E274" s="55" t="s">
        <v>58</v>
      </c>
      <c r="F274" s="57" t="s">
        <v>59</v>
      </c>
      <c r="G274" s="57" t="s">
        <v>65</v>
      </c>
      <c r="H274" s="57" t="s">
        <v>62</v>
      </c>
      <c r="I274" s="57" t="s">
        <v>66</v>
      </c>
    </row>
    <row r="275" spans="1:9" s="27" customFormat="1" ht="24" x14ac:dyDescent="0.2">
      <c r="A275" s="51">
        <v>252</v>
      </c>
      <c r="B275" s="61" t="s">
        <v>996</v>
      </c>
      <c r="C275" s="123" t="s">
        <v>518</v>
      </c>
      <c r="D275" s="142">
        <v>1249.5</v>
      </c>
      <c r="E275" s="55" t="s">
        <v>58</v>
      </c>
      <c r="F275" s="57" t="s">
        <v>59</v>
      </c>
      <c r="G275" s="57" t="s">
        <v>65</v>
      </c>
      <c r="H275" s="57" t="s">
        <v>62</v>
      </c>
      <c r="I275" s="57" t="s">
        <v>66</v>
      </c>
    </row>
    <row r="276" spans="1:9" s="27" customFormat="1" ht="24" x14ac:dyDescent="0.2">
      <c r="A276" s="51">
        <v>253</v>
      </c>
      <c r="B276" s="61" t="s">
        <v>997</v>
      </c>
      <c r="C276" s="123" t="s">
        <v>518</v>
      </c>
      <c r="D276" s="142">
        <v>32026.5</v>
      </c>
      <c r="E276" s="55" t="s">
        <v>58</v>
      </c>
      <c r="F276" s="57" t="s">
        <v>59</v>
      </c>
      <c r="G276" s="57" t="s">
        <v>65</v>
      </c>
      <c r="H276" s="57" t="s">
        <v>62</v>
      </c>
      <c r="I276" s="57" t="s">
        <v>66</v>
      </c>
    </row>
    <row r="277" spans="1:9" s="27" customFormat="1" ht="24" x14ac:dyDescent="0.2">
      <c r="A277" s="51">
        <v>254</v>
      </c>
      <c r="B277" s="61" t="s">
        <v>998</v>
      </c>
      <c r="C277" s="123" t="s">
        <v>128</v>
      </c>
      <c r="D277" s="142">
        <v>5662.2</v>
      </c>
      <c r="E277" s="55" t="s">
        <v>58</v>
      </c>
      <c r="F277" s="57" t="s">
        <v>59</v>
      </c>
      <c r="G277" s="57" t="s">
        <v>65</v>
      </c>
      <c r="H277" s="57" t="s">
        <v>62</v>
      </c>
      <c r="I277" s="57" t="s">
        <v>66</v>
      </c>
    </row>
    <row r="278" spans="1:9" s="27" customFormat="1" ht="24" x14ac:dyDescent="0.2">
      <c r="A278" s="51">
        <v>255</v>
      </c>
      <c r="B278" s="61" t="s">
        <v>999</v>
      </c>
      <c r="C278" s="123" t="s">
        <v>128</v>
      </c>
      <c r="D278" s="142">
        <v>414.7</v>
      </c>
      <c r="E278" s="55" t="s">
        <v>58</v>
      </c>
      <c r="F278" s="57" t="s">
        <v>59</v>
      </c>
      <c r="G278" s="57" t="s">
        <v>65</v>
      </c>
      <c r="H278" s="57" t="s">
        <v>62</v>
      </c>
      <c r="I278" s="57" t="s">
        <v>66</v>
      </c>
    </row>
    <row r="279" spans="1:9" s="27" customFormat="1" ht="24" x14ac:dyDescent="0.2">
      <c r="A279" s="51">
        <v>256</v>
      </c>
      <c r="B279" s="61" t="s">
        <v>1000</v>
      </c>
      <c r="C279" s="123" t="s">
        <v>1233</v>
      </c>
      <c r="D279" s="142">
        <v>6954.48</v>
      </c>
      <c r="E279" s="55" t="s">
        <v>58</v>
      </c>
      <c r="F279" s="57" t="s">
        <v>59</v>
      </c>
      <c r="G279" s="57" t="s">
        <v>65</v>
      </c>
      <c r="H279" s="57" t="s">
        <v>62</v>
      </c>
      <c r="I279" s="57" t="s">
        <v>66</v>
      </c>
    </row>
    <row r="280" spans="1:9" s="27" customFormat="1" ht="24" x14ac:dyDescent="0.2">
      <c r="A280" s="51">
        <v>257</v>
      </c>
      <c r="B280" s="61" t="s">
        <v>1001</v>
      </c>
      <c r="C280" s="123" t="s">
        <v>1233</v>
      </c>
      <c r="D280" s="142">
        <v>19354.95</v>
      </c>
      <c r="E280" s="55" t="s">
        <v>58</v>
      </c>
      <c r="F280" s="57" t="s">
        <v>59</v>
      </c>
      <c r="G280" s="57" t="s">
        <v>65</v>
      </c>
      <c r="H280" s="57" t="s">
        <v>62</v>
      </c>
      <c r="I280" s="57" t="s">
        <v>66</v>
      </c>
    </row>
    <row r="281" spans="1:9" s="27" customFormat="1" ht="24" x14ac:dyDescent="0.2">
      <c r="A281" s="51">
        <v>258</v>
      </c>
      <c r="B281" s="61" t="s">
        <v>1002</v>
      </c>
      <c r="C281" s="123" t="s">
        <v>1233</v>
      </c>
      <c r="D281" s="142">
        <v>9647.9699999999993</v>
      </c>
      <c r="E281" s="55" t="s">
        <v>58</v>
      </c>
      <c r="F281" s="57" t="s">
        <v>59</v>
      </c>
      <c r="G281" s="57" t="s">
        <v>65</v>
      </c>
      <c r="H281" s="57" t="s">
        <v>62</v>
      </c>
      <c r="I281" s="57" t="s">
        <v>66</v>
      </c>
    </row>
    <row r="282" spans="1:9" s="27" customFormat="1" ht="24" x14ac:dyDescent="0.2">
      <c r="A282" s="51">
        <v>259</v>
      </c>
      <c r="B282" s="61" t="s">
        <v>1003</v>
      </c>
      <c r="C282" s="123" t="s">
        <v>1233</v>
      </c>
      <c r="D282" s="142">
        <v>14752.25</v>
      </c>
      <c r="E282" s="55" t="s">
        <v>58</v>
      </c>
      <c r="F282" s="57" t="s">
        <v>59</v>
      </c>
      <c r="G282" s="57" t="s">
        <v>65</v>
      </c>
      <c r="H282" s="57" t="s">
        <v>62</v>
      </c>
      <c r="I282" s="57" t="s">
        <v>66</v>
      </c>
    </row>
    <row r="283" spans="1:9" s="27" customFormat="1" ht="24" x14ac:dyDescent="0.2">
      <c r="A283" s="51">
        <v>260</v>
      </c>
      <c r="B283" s="61" t="s">
        <v>1004</v>
      </c>
      <c r="C283" s="123" t="s">
        <v>1233</v>
      </c>
      <c r="D283" s="142">
        <v>20077.38</v>
      </c>
      <c r="E283" s="55" t="s">
        <v>58</v>
      </c>
      <c r="F283" s="57" t="s">
        <v>59</v>
      </c>
      <c r="G283" s="57" t="s">
        <v>65</v>
      </c>
      <c r="H283" s="57" t="s">
        <v>62</v>
      </c>
      <c r="I283" s="57" t="s">
        <v>66</v>
      </c>
    </row>
    <row r="284" spans="1:9" s="27" customFormat="1" ht="24" x14ac:dyDescent="0.2">
      <c r="A284" s="51">
        <v>261</v>
      </c>
      <c r="B284" s="61" t="s">
        <v>1005</v>
      </c>
      <c r="C284" s="123" t="s">
        <v>512</v>
      </c>
      <c r="D284" s="142">
        <v>14523.7</v>
      </c>
      <c r="E284" s="55" t="s">
        <v>58</v>
      </c>
      <c r="F284" s="57" t="s">
        <v>59</v>
      </c>
      <c r="G284" s="57" t="s">
        <v>65</v>
      </c>
      <c r="H284" s="57" t="s">
        <v>62</v>
      </c>
      <c r="I284" s="57" t="s">
        <v>66</v>
      </c>
    </row>
    <row r="285" spans="1:9" s="27" customFormat="1" ht="24" x14ac:dyDescent="0.2">
      <c r="A285" s="51">
        <v>262</v>
      </c>
      <c r="B285" s="61" t="s">
        <v>1006</v>
      </c>
      <c r="C285" s="123" t="s">
        <v>510</v>
      </c>
      <c r="D285" s="142">
        <v>12125.2</v>
      </c>
      <c r="E285" s="55" t="s">
        <v>58</v>
      </c>
      <c r="F285" s="57" t="s">
        <v>59</v>
      </c>
      <c r="G285" s="57" t="s">
        <v>65</v>
      </c>
      <c r="H285" s="57" t="s">
        <v>62</v>
      </c>
      <c r="I285" s="57" t="s">
        <v>66</v>
      </c>
    </row>
    <row r="286" spans="1:9" s="27" customFormat="1" ht="24" x14ac:dyDescent="0.2">
      <c r="A286" s="51">
        <v>263</v>
      </c>
      <c r="B286" s="61" t="s">
        <v>1007</v>
      </c>
      <c r="C286" s="123" t="s">
        <v>509</v>
      </c>
      <c r="D286" s="142">
        <v>31213.5</v>
      </c>
      <c r="E286" s="55" t="s">
        <v>58</v>
      </c>
      <c r="F286" s="57" t="s">
        <v>59</v>
      </c>
      <c r="G286" s="57" t="s">
        <v>65</v>
      </c>
      <c r="H286" s="57" t="s">
        <v>62</v>
      </c>
      <c r="I286" s="57" t="s">
        <v>66</v>
      </c>
    </row>
    <row r="287" spans="1:9" s="27" customFormat="1" ht="24" x14ac:dyDescent="0.2">
      <c r="A287" s="51">
        <v>264</v>
      </c>
      <c r="B287" s="61" t="s">
        <v>1008</v>
      </c>
      <c r="C287" s="123" t="s">
        <v>509</v>
      </c>
      <c r="D287" s="142">
        <v>40835.599999999999</v>
      </c>
      <c r="E287" s="55" t="s">
        <v>58</v>
      </c>
      <c r="F287" s="57" t="s">
        <v>59</v>
      </c>
      <c r="G287" s="57" t="s">
        <v>65</v>
      </c>
      <c r="H287" s="57" t="s">
        <v>62</v>
      </c>
      <c r="I287" s="57" t="s">
        <v>66</v>
      </c>
    </row>
    <row r="288" spans="1:9" s="27" customFormat="1" ht="24" x14ac:dyDescent="0.2">
      <c r="A288" s="51">
        <v>265</v>
      </c>
      <c r="B288" s="61" t="s">
        <v>1009</v>
      </c>
      <c r="C288" s="123" t="s">
        <v>509</v>
      </c>
      <c r="D288" s="142">
        <v>19006.7</v>
      </c>
      <c r="E288" s="55" t="s">
        <v>58</v>
      </c>
      <c r="F288" s="57" t="s">
        <v>59</v>
      </c>
      <c r="G288" s="57" t="s">
        <v>65</v>
      </c>
      <c r="H288" s="57" t="s">
        <v>62</v>
      </c>
      <c r="I288" s="57" t="s">
        <v>66</v>
      </c>
    </row>
    <row r="289" spans="1:9" s="27" customFormat="1" ht="24" x14ac:dyDescent="0.2">
      <c r="A289" s="51">
        <v>266</v>
      </c>
      <c r="B289" s="61" t="s">
        <v>1010</v>
      </c>
      <c r="C289" s="123" t="s">
        <v>128</v>
      </c>
      <c r="D289" s="142">
        <v>5234.01</v>
      </c>
      <c r="E289" s="55" t="s">
        <v>58</v>
      </c>
      <c r="F289" s="57" t="s">
        <v>59</v>
      </c>
      <c r="G289" s="57" t="s">
        <v>65</v>
      </c>
      <c r="H289" s="57" t="s">
        <v>62</v>
      </c>
      <c r="I289" s="57" t="s">
        <v>66</v>
      </c>
    </row>
    <row r="290" spans="1:9" s="27" customFormat="1" ht="24" x14ac:dyDescent="0.2">
      <c r="A290" s="51">
        <v>267</v>
      </c>
      <c r="B290" s="61" t="s">
        <v>1011</v>
      </c>
      <c r="C290" s="123" t="s">
        <v>128</v>
      </c>
      <c r="D290" s="142">
        <v>766.97</v>
      </c>
      <c r="E290" s="55" t="s">
        <v>58</v>
      </c>
      <c r="F290" s="57" t="s">
        <v>59</v>
      </c>
      <c r="G290" s="57" t="s">
        <v>65</v>
      </c>
      <c r="H290" s="57" t="s">
        <v>62</v>
      </c>
      <c r="I290" s="57" t="s">
        <v>66</v>
      </c>
    </row>
    <row r="291" spans="1:9" s="27" customFormat="1" ht="24" x14ac:dyDescent="0.2">
      <c r="A291" s="51">
        <v>268</v>
      </c>
      <c r="B291" s="61" t="s">
        <v>1012</v>
      </c>
      <c r="C291" s="123" t="s">
        <v>128</v>
      </c>
      <c r="D291" s="142">
        <v>1291.6500000000001</v>
      </c>
      <c r="E291" s="55" t="s">
        <v>58</v>
      </c>
      <c r="F291" s="57" t="s">
        <v>59</v>
      </c>
      <c r="G291" s="57" t="s">
        <v>65</v>
      </c>
      <c r="H291" s="57" t="s">
        <v>62</v>
      </c>
      <c r="I291" s="57" t="s">
        <v>66</v>
      </c>
    </row>
    <row r="292" spans="1:9" s="27" customFormat="1" ht="24" x14ac:dyDescent="0.2">
      <c r="A292" s="51">
        <v>269</v>
      </c>
      <c r="B292" s="61" t="s">
        <v>1013</v>
      </c>
      <c r="C292" s="123" t="s">
        <v>128</v>
      </c>
      <c r="D292" s="142">
        <v>621.17999999999995</v>
      </c>
      <c r="E292" s="55" t="s">
        <v>58</v>
      </c>
      <c r="F292" s="57" t="s">
        <v>59</v>
      </c>
      <c r="G292" s="57" t="s">
        <v>65</v>
      </c>
      <c r="H292" s="57" t="s">
        <v>62</v>
      </c>
      <c r="I292" s="57" t="s">
        <v>66</v>
      </c>
    </row>
    <row r="293" spans="1:9" s="27" customFormat="1" ht="24" x14ac:dyDescent="0.2">
      <c r="A293" s="51">
        <v>270</v>
      </c>
      <c r="B293" s="61" t="s">
        <v>1014</v>
      </c>
      <c r="C293" s="123" t="s">
        <v>510</v>
      </c>
      <c r="D293" s="142">
        <v>4176.8999999999996</v>
      </c>
      <c r="E293" s="55" t="s">
        <v>58</v>
      </c>
      <c r="F293" s="57" t="s">
        <v>59</v>
      </c>
      <c r="G293" s="57" t="s">
        <v>65</v>
      </c>
      <c r="H293" s="57" t="s">
        <v>62</v>
      </c>
      <c r="I293" s="57" t="s">
        <v>66</v>
      </c>
    </row>
    <row r="294" spans="1:9" s="27" customFormat="1" ht="24" x14ac:dyDescent="0.2">
      <c r="A294" s="51">
        <v>271</v>
      </c>
      <c r="B294" s="61" t="s">
        <v>959</v>
      </c>
      <c r="C294" s="123" t="s">
        <v>412</v>
      </c>
      <c r="D294" s="142">
        <v>34355.199999999997</v>
      </c>
      <c r="E294" s="55" t="s">
        <v>58</v>
      </c>
      <c r="F294" s="57" t="s">
        <v>59</v>
      </c>
      <c r="G294" s="57" t="s">
        <v>65</v>
      </c>
      <c r="H294" s="57" t="s">
        <v>62</v>
      </c>
      <c r="I294" s="57" t="s">
        <v>66</v>
      </c>
    </row>
    <row r="295" spans="1:9" s="27" customFormat="1" ht="24" x14ac:dyDescent="0.2">
      <c r="A295" s="51">
        <v>272</v>
      </c>
      <c r="B295" s="61" t="s">
        <v>1017</v>
      </c>
      <c r="C295" s="123" t="s">
        <v>128</v>
      </c>
      <c r="D295" s="142">
        <v>5295.5</v>
      </c>
      <c r="E295" s="55" t="s">
        <v>58</v>
      </c>
      <c r="F295" s="57" t="s">
        <v>59</v>
      </c>
      <c r="G295" s="57" t="s">
        <v>65</v>
      </c>
      <c r="H295" s="57" t="s">
        <v>62</v>
      </c>
      <c r="I295" s="57" t="s">
        <v>66</v>
      </c>
    </row>
    <row r="296" spans="1:9" s="27" customFormat="1" ht="24" x14ac:dyDescent="0.2">
      <c r="A296" s="51">
        <v>273</v>
      </c>
      <c r="B296" s="61" t="s">
        <v>925</v>
      </c>
      <c r="C296" s="123" t="s">
        <v>514</v>
      </c>
      <c r="D296" s="142">
        <v>10816.25</v>
      </c>
      <c r="E296" s="55" t="s">
        <v>58</v>
      </c>
      <c r="F296" s="57" t="s">
        <v>59</v>
      </c>
      <c r="G296" s="57" t="s">
        <v>65</v>
      </c>
      <c r="H296" s="57" t="s">
        <v>62</v>
      </c>
      <c r="I296" s="57" t="s">
        <v>66</v>
      </c>
    </row>
    <row r="297" spans="1:9" s="27" customFormat="1" ht="24" x14ac:dyDescent="0.2">
      <c r="A297" s="51">
        <v>274</v>
      </c>
      <c r="B297" s="61" t="s">
        <v>1228</v>
      </c>
      <c r="C297" s="123" t="s">
        <v>514</v>
      </c>
      <c r="D297" s="142">
        <f>392.7+214.2</f>
        <v>606.9</v>
      </c>
      <c r="E297" s="55" t="s">
        <v>58</v>
      </c>
      <c r="F297" s="57" t="s">
        <v>59</v>
      </c>
      <c r="G297" s="57" t="s">
        <v>65</v>
      </c>
      <c r="H297" s="57" t="s">
        <v>62</v>
      </c>
      <c r="I297" s="57" t="s">
        <v>66</v>
      </c>
    </row>
    <row r="298" spans="1:9" s="27" customFormat="1" ht="24" x14ac:dyDescent="0.2">
      <c r="A298" s="51">
        <v>275</v>
      </c>
      <c r="B298" s="61" t="s">
        <v>1018</v>
      </c>
      <c r="C298" s="123" t="s">
        <v>128</v>
      </c>
      <c r="D298" s="142">
        <v>40817</v>
      </c>
      <c r="E298" s="55" t="s">
        <v>58</v>
      </c>
      <c r="F298" s="57" t="s">
        <v>59</v>
      </c>
      <c r="G298" s="57" t="s">
        <v>65</v>
      </c>
      <c r="H298" s="57" t="s">
        <v>62</v>
      </c>
      <c r="I298" s="57" t="s">
        <v>66</v>
      </c>
    </row>
    <row r="299" spans="1:9" s="27" customFormat="1" ht="24" x14ac:dyDescent="0.2">
      <c r="A299" s="51">
        <v>276</v>
      </c>
      <c r="B299" s="61" t="s">
        <v>1019</v>
      </c>
      <c r="C299" s="123" t="s">
        <v>514</v>
      </c>
      <c r="D299" s="142">
        <v>127.93</v>
      </c>
      <c r="E299" s="55" t="s">
        <v>58</v>
      </c>
      <c r="F299" s="57" t="s">
        <v>59</v>
      </c>
      <c r="G299" s="57" t="s">
        <v>65</v>
      </c>
      <c r="H299" s="57" t="s">
        <v>62</v>
      </c>
      <c r="I299" s="57" t="s">
        <v>66</v>
      </c>
    </row>
    <row r="300" spans="1:9" s="27" customFormat="1" ht="24" x14ac:dyDescent="0.2">
      <c r="A300" s="51">
        <v>277</v>
      </c>
      <c r="B300" s="61" t="s">
        <v>1020</v>
      </c>
      <c r="C300" s="123" t="s">
        <v>514</v>
      </c>
      <c r="D300" s="142">
        <v>204.68</v>
      </c>
      <c r="E300" s="55" t="s">
        <v>58</v>
      </c>
      <c r="F300" s="57" t="s">
        <v>59</v>
      </c>
      <c r="G300" s="57" t="s">
        <v>65</v>
      </c>
      <c r="H300" s="57" t="s">
        <v>62</v>
      </c>
      <c r="I300" s="57" t="s">
        <v>66</v>
      </c>
    </row>
    <row r="301" spans="1:9" s="27" customFormat="1" ht="24" x14ac:dyDescent="0.2">
      <c r="A301" s="51">
        <v>278</v>
      </c>
      <c r="B301" s="61" t="s">
        <v>963</v>
      </c>
      <c r="C301" s="123" t="s">
        <v>128</v>
      </c>
      <c r="D301" s="142">
        <v>8880</v>
      </c>
      <c r="E301" s="55" t="s">
        <v>58</v>
      </c>
      <c r="F301" s="57" t="s">
        <v>59</v>
      </c>
      <c r="G301" s="57" t="s">
        <v>65</v>
      </c>
      <c r="H301" s="57" t="s">
        <v>62</v>
      </c>
      <c r="I301" s="57" t="s">
        <v>66</v>
      </c>
    </row>
    <row r="302" spans="1:9" s="27" customFormat="1" ht="24" x14ac:dyDescent="0.2">
      <c r="A302" s="51">
        <v>279</v>
      </c>
      <c r="B302" s="61" t="s">
        <v>1021</v>
      </c>
      <c r="C302" s="123" t="s">
        <v>128</v>
      </c>
      <c r="D302" s="142">
        <v>5259.8</v>
      </c>
      <c r="E302" s="55" t="s">
        <v>58</v>
      </c>
      <c r="F302" s="57" t="s">
        <v>59</v>
      </c>
      <c r="G302" s="57" t="s">
        <v>65</v>
      </c>
      <c r="H302" s="57" t="s">
        <v>62</v>
      </c>
      <c r="I302" s="57" t="s">
        <v>66</v>
      </c>
    </row>
    <row r="303" spans="1:9" s="27" customFormat="1" ht="24" x14ac:dyDescent="0.2">
      <c r="A303" s="51">
        <v>280</v>
      </c>
      <c r="B303" s="61" t="s">
        <v>1022</v>
      </c>
      <c r="C303" s="123" t="s">
        <v>128</v>
      </c>
      <c r="D303" s="142">
        <v>30635</v>
      </c>
      <c r="E303" s="55" t="s">
        <v>58</v>
      </c>
      <c r="F303" s="57" t="s">
        <v>59</v>
      </c>
      <c r="G303" s="57" t="s">
        <v>65</v>
      </c>
      <c r="H303" s="57" t="s">
        <v>62</v>
      </c>
      <c r="I303" s="57" t="s">
        <v>66</v>
      </c>
    </row>
    <row r="304" spans="1:9" s="27" customFormat="1" ht="24" x14ac:dyDescent="0.2">
      <c r="A304" s="51">
        <v>281</v>
      </c>
      <c r="B304" s="61" t="s">
        <v>1023</v>
      </c>
      <c r="C304" s="123" t="s">
        <v>514</v>
      </c>
      <c r="D304" s="142">
        <v>5500</v>
      </c>
      <c r="E304" s="55" t="s">
        <v>58</v>
      </c>
      <c r="F304" s="57" t="s">
        <v>59</v>
      </c>
      <c r="G304" s="57" t="s">
        <v>65</v>
      </c>
      <c r="H304" s="57" t="s">
        <v>62</v>
      </c>
      <c r="I304" s="57" t="s">
        <v>66</v>
      </c>
    </row>
    <row r="305" spans="1:9" s="27" customFormat="1" ht="24" x14ac:dyDescent="0.2">
      <c r="A305" s="51">
        <v>282</v>
      </c>
      <c r="B305" s="61" t="s">
        <v>1024</v>
      </c>
      <c r="C305" s="123" t="s">
        <v>128</v>
      </c>
      <c r="D305" s="142">
        <v>2731.5</v>
      </c>
      <c r="E305" s="55" t="s">
        <v>58</v>
      </c>
      <c r="F305" s="57" t="s">
        <v>59</v>
      </c>
      <c r="G305" s="57" t="s">
        <v>65</v>
      </c>
      <c r="H305" s="57" t="s">
        <v>62</v>
      </c>
      <c r="I305" s="57" t="s">
        <v>66</v>
      </c>
    </row>
    <row r="306" spans="1:9" s="27" customFormat="1" ht="24" x14ac:dyDescent="0.2">
      <c r="A306" s="51">
        <v>283</v>
      </c>
      <c r="B306" s="61" t="s">
        <v>1025</v>
      </c>
      <c r="C306" s="123" t="s">
        <v>514</v>
      </c>
      <c r="D306" s="142">
        <v>1260</v>
      </c>
      <c r="E306" s="55" t="s">
        <v>58</v>
      </c>
      <c r="F306" s="57" t="s">
        <v>59</v>
      </c>
      <c r="G306" s="57" t="s">
        <v>65</v>
      </c>
      <c r="H306" s="57" t="s">
        <v>62</v>
      </c>
      <c r="I306" s="57" t="s">
        <v>66</v>
      </c>
    </row>
    <row r="307" spans="1:9" s="27" customFormat="1" ht="24" x14ac:dyDescent="0.2">
      <c r="A307" s="51">
        <v>284</v>
      </c>
      <c r="B307" s="61" t="s">
        <v>1026</v>
      </c>
      <c r="C307" s="123" t="s">
        <v>514</v>
      </c>
      <c r="D307" s="142">
        <v>1260</v>
      </c>
      <c r="E307" s="55" t="s">
        <v>58</v>
      </c>
      <c r="F307" s="57" t="s">
        <v>59</v>
      </c>
      <c r="G307" s="57" t="s">
        <v>65</v>
      </c>
      <c r="H307" s="57" t="s">
        <v>62</v>
      </c>
      <c r="I307" s="57" t="s">
        <v>66</v>
      </c>
    </row>
    <row r="308" spans="1:9" s="27" customFormat="1" ht="24" x14ac:dyDescent="0.2">
      <c r="A308" s="51">
        <v>285</v>
      </c>
      <c r="B308" s="61" t="s">
        <v>1027</v>
      </c>
      <c r="C308" s="123" t="s">
        <v>128</v>
      </c>
      <c r="D308" s="142">
        <v>2778</v>
      </c>
      <c r="E308" s="55" t="s">
        <v>58</v>
      </c>
      <c r="F308" s="57" t="s">
        <v>59</v>
      </c>
      <c r="G308" s="57" t="s">
        <v>65</v>
      </c>
      <c r="H308" s="57" t="s">
        <v>62</v>
      </c>
      <c r="I308" s="57" t="s">
        <v>66</v>
      </c>
    </row>
    <row r="309" spans="1:9" s="27" customFormat="1" ht="24" x14ac:dyDescent="0.2">
      <c r="A309" s="51">
        <v>286</v>
      </c>
      <c r="B309" s="61" t="s">
        <v>1028</v>
      </c>
      <c r="C309" s="123" t="s">
        <v>128</v>
      </c>
      <c r="D309" s="142">
        <v>2186.63</v>
      </c>
      <c r="E309" s="55" t="s">
        <v>58</v>
      </c>
      <c r="F309" s="57" t="s">
        <v>59</v>
      </c>
      <c r="G309" s="57" t="s">
        <v>65</v>
      </c>
      <c r="H309" s="57" t="s">
        <v>62</v>
      </c>
      <c r="I309" s="57" t="s">
        <v>66</v>
      </c>
    </row>
    <row r="310" spans="1:9" s="27" customFormat="1" ht="24" x14ac:dyDescent="0.2">
      <c r="A310" s="51">
        <v>287</v>
      </c>
      <c r="B310" s="61" t="s">
        <v>1029</v>
      </c>
      <c r="C310" s="123" t="s">
        <v>128</v>
      </c>
      <c r="D310" s="142">
        <v>5751.9</v>
      </c>
      <c r="E310" s="55" t="s">
        <v>58</v>
      </c>
      <c r="F310" s="57" t="s">
        <v>59</v>
      </c>
      <c r="G310" s="57" t="s">
        <v>65</v>
      </c>
      <c r="H310" s="57" t="s">
        <v>62</v>
      </c>
      <c r="I310" s="57" t="s">
        <v>66</v>
      </c>
    </row>
    <row r="311" spans="1:9" s="27" customFormat="1" ht="24" x14ac:dyDescent="0.2">
      <c r="A311" s="51">
        <v>288</v>
      </c>
      <c r="B311" s="61" t="s">
        <v>1030</v>
      </c>
      <c r="C311" s="123" t="s">
        <v>514</v>
      </c>
      <c r="D311" s="142">
        <v>16380</v>
      </c>
      <c r="E311" s="55" t="s">
        <v>58</v>
      </c>
      <c r="F311" s="57" t="s">
        <v>59</v>
      </c>
      <c r="G311" s="57" t="s">
        <v>65</v>
      </c>
      <c r="H311" s="57" t="s">
        <v>62</v>
      </c>
      <c r="I311" s="57" t="s">
        <v>66</v>
      </c>
    </row>
    <row r="312" spans="1:9" s="27" customFormat="1" ht="24" x14ac:dyDescent="0.2">
      <c r="A312" s="51">
        <v>289</v>
      </c>
      <c r="B312" s="61" t="s">
        <v>1031</v>
      </c>
      <c r="C312" s="123" t="s">
        <v>128</v>
      </c>
      <c r="D312" s="142">
        <v>1711.03</v>
      </c>
      <c r="E312" s="55" t="s">
        <v>58</v>
      </c>
      <c r="F312" s="57" t="s">
        <v>59</v>
      </c>
      <c r="G312" s="57" t="s">
        <v>65</v>
      </c>
      <c r="H312" s="57" t="s">
        <v>62</v>
      </c>
      <c r="I312" s="57" t="s">
        <v>66</v>
      </c>
    </row>
    <row r="313" spans="1:9" s="27" customFormat="1" ht="24" x14ac:dyDescent="0.2">
      <c r="A313" s="51">
        <v>290</v>
      </c>
      <c r="B313" s="61" t="s">
        <v>1016</v>
      </c>
      <c r="C313" s="123" t="s">
        <v>412</v>
      </c>
      <c r="D313" s="142">
        <v>7068.6</v>
      </c>
      <c r="E313" s="55" t="s">
        <v>58</v>
      </c>
      <c r="F313" s="57" t="s">
        <v>59</v>
      </c>
      <c r="G313" s="57" t="s">
        <v>65</v>
      </c>
      <c r="H313" s="57" t="s">
        <v>62</v>
      </c>
      <c r="I313" s="57" t="s">
        <v>66</v>
      </c>
    </row>
    <row r="314" spans="1:9" s="27" customFormat="1" ht="24" x14ac:dyDescent="0.2">
      <c r="A314" s="51">
        <v>291</v>
      </c>
      <c r="B314" s="61" t="s">
        <v>1032</v>
      </c>
      <c r="C314" s="123" t="s">
        <v>412</v>
      </c>
      <c r="D314" s="142">
        <v>24663.78</v>
      </c>
      <c r="E314" s="55" t="s">
        <v>58</v>
      </c>
      <c r="F314" s="57" t="s">
        <v>59</v>
      </c>
      <c r="G314" s="57" t="s">
        <v>65</v>
      </c>
      <c r="H314" s="57" t="s">
        <v>62</v>
      </c>
      <c r="I314" s="57" t="s">
        <v>66</v>
      </c>
    </row>
    <row r="315" spans="1:9" s="27" customFormat="1" ht="24" x14ac:dyDescent="0.2">
      <c r="A315" s="51">
        <v>292</v>
      </c>
      <c r="B315" s="61" t="s">
        <v>1033</v>
      </c>
      <c r="C315" s="123" t="s">
        <v>128</v>
      </c>
      <c r="D315" s="142">
        <v>357</v>
      </c>
      <c r="E315" s="55" t="s">
        <v>58</v>
      </c>
      <c r="F315" s="57" t="s">
        <v>59</v>
      </c>
      <c r="G315" s="57" t="s">
        <v>65</v>
      </c>
      <c r="H315" s="57" t="s">
        <v>62</v>
      </c>
      <c r="I315" s="57" t="s">
        <v>66</v>
      </c>
    </row>
    <row r="316" spans="1:9" s="27" customFormat="1" ht="24" x14ac:dyDescent="0.2">
      <c r="A316" s="51">
        <v>293</v>
      </c>
      <c r="B316" s="61" t="s">
        <v>1034</v>
      </c>
      <c r="C316" s="123" t="s">
        <v>128</v>
      </c>
      <c r="D316" s="142">
        <v>1535.1</v>
      </c>
      <c r="E316" s="55" t="s">
        <v>58</v>
      </c>
      <c r="F316" s="57" t="s">
        <v>59</v>
      </c>
      <c r="G316" s="57" t="s">
        <v>65</v>
      </c>
      <c r="H316" s="57" t="s">
        <v>62</v>
      </c>
      <c r="I316" s="57" t="s">
        <v>66</v>
      </c>
    </row>
    <row r="317" spans="1:9" s="27" customFormat="1" ht="24" x14ac:dyDescent="0.2">
      <c r="A317" s="51">
        <v>294</v>
      </c>
      <c r="B317" s="61" t="s">
        <v>1035</v>
      </c>
      <c r="C317" s="123" t="s">
        <v>128</v>
      </c>
      <c r="D317" s="142">
        <v>8175</v>
      </c>
      <c r="E317" s="55" t="s">
        <v>58</v>
      </c>
      <c r="F317" s="57" t="s">
        <v>59</v>
      </c>
      <c r="G317" s="57" t="s">
        <v>65</v>
      </c>
      <c r="H317" s="57" t="s">
        <v>62</v>
      </c>
      <c r="I317" s="57" t="s">
        <v>66</v>
      </c>
    </row>
    <row r="318" spans="1:9" s="27" customFormat="1" ht="24" x14ac:dyDescent="0.2">
      <c r="A318" s="51">
        <v>295</v>
      </c>
      <c r="B318" s="61" t="s">
        <v>1036</v>
      </c>
      <c r="C318" s="123" t="s">
        <v>514</v>
      </c>
      <c r="D318" s="142">
        <v>450</v>
      </c>
      <c r="E318" s="55" t="s">
        <v>58</v>
      </c>
      <c r="F318" s="57" t="s">
        <v>59</v>
      </c>
      <c r="G318" s="57" t="s">
        <v>65</v>
      </c>
      <c r="H318" s="57" t="s">
        <v>62</v>
      </c>
      <c r="I318" s="57" t="s">
        <v>66</v>
      </c>
    </row>
    <row r="319" spans="1:9" s="27" customFormat="1" ht="24" x14ac:dyDescent="0.2">
      <c r="A319" s="51">
        <v>296</v>
      </c>
      <c r="B319" s="61" t="s">
        <v>1037</v>
      </c>
      <c r="C319" s="123" t="s">
        <v>514</v>
      </c>
      <c r="D319" s="142">
        <v>3750</v>
      </c>
      <c r="E319" s="55" t="s">
        <v>58</v>
      </c>
      <c r="F319" s="57" t="s">
        <v>59</v>
      </c>
      <c r="G319" s="57" t="s">
        <v>65</v>
      </c>
      <c r="H319" s="57" t="s">
        <v>62</v>
      </c>
      <c r="I319" s="57" t="s">
        <v>66</v>
      </c>
    </row>
    <row r="320" spans="1:9" s="27" customFormat="1" ht="24" x14ac:dyDescent="0.2">
      <c r="A320" s="51">
        <v>297</v>
      </c>
      <c r="B320" s="61" t="s">
        <v>1038</v>
      </c>
      <c r="C320" s="123" t="s">
        <v>412</v>
      </c>
      <c r="D320" s="142">
        <v>15635.41</v>
      </c>
      <c r="E320" s="55" t="s">
        <v>58</v>
      </c>
      <c r="F320" s="57" t="s">
        <v>59</v>
      </c>
      <c r="G320" s="57" t="s">
        <v>65</v>
      </c>
      <c r="H320" s="57" t="s">
        <v>62</v>
      </c>
      <c r="I320" s="57" t="s">
        <v>66</v>
      </c>
    </row>
    <row r="321" spans="1:9" s="27" customFormat="1" ht="24" x14ac:dyDescent="0.2">
      <c r="A321" s="51">
        <v>298</v>
      </c>
      <c r="B321" s="61" t="s">
        <v>1039</v>
      </c>
      <c r="C321" s="123" t="s">
        <v>523</v>
      </c>
      <c r="D321" s="142">
        <v>43385.599999999999</v>
      </c>
      <c r="E321" s="55" t="s">
        <v>58</v>
      </c>
      <c r="F321" s="57" t="s">
        <v>59</v>
      </c>
      <c r="G321" s="57" t="s">
        <v>65</v>
      </c>
      <c r="H321" s="57" t="s">
        <v>62</v>
      </c>
      <c r="I321" s="57" t="s">
        <v>66</v>
      </c>
    </row>
    <row r="322" spans="1:9" s="27" customFormat="1" ht="24" x14ac:dyDescent="0.2">
      <c r="A322" s="51">
        <v>299</v>
      </c>
      <c r="B322" s="61" t="s">
        <v>1040</v>
      </c>
      <c r="C322" s="123" t="s">
        <v>128</v>
      </c>
      <c r="D322" s="142">
        <v>4134</v>
      </c>
      <c r="E322" s="55" t="s">
        <v>58</v>
      </c>
      <c r="F322" s="57" t="s">
        <v>59</v>
      </c>
      <c r="G322" s="57" t="s">
        <v>65</v>
      </c>
      <c r="H322" s="57" t="s">
        <v>62</v>
      </c>
      <c r="I322" s="57" t="s">
        <v>66</v>
      </c>
    </row>
    <row r="323" spans="1:9" s="27" customFormat="1" ht="24" x14ac:dyDescent="0.2">
      <c r="A323" s="51">
        <v>300</v>
      </c>
      <c r="B323" s="61" t="s">
        <v>410</v>
      </c>
      <c r="C323" s="123" t="s">
        <v>129</v>
      </c>
      <c r="D323" s="142">
        <f>39402+10284</f>
        <v>49686</v>
      </c>
      <c r="E323" s="55" t="s">
        <v>58</v>
      </c>
      <c r="F323" s="57" t="s">
        <v>59</v>
      </c>
      <c r="G323" s="57" t="s">
        <v>65</v>
      </c>
      <c r="H323" s="57" t="s">
        <v>62</v>
      </c>
      <c r="I323" s="57" t="s">
        <v>66</v>
      </c>
    </row>
    <row r="324" spans="1:9" s="27" customFormat="1" ht="24" x14ac:dyDescent="0.2">
      <c r="A324" s="51">
        <v>301</v>
      </c>
      <c r="B324" s="61" t="s">
        <v>517</v>
      </c>
      <c r="C324" s="123" t="s">
        <v>523</v>
      </c>
      <c r="D324" s="142">
        <v>8099</v>
      </c>
      <c r="E324" s="55" t="s">
        <v>58</v>
      </c>
      <c r="F324" s="57" t="s">
        <v>59</v>
      </c>
      <c r="G324" s="57" t="s">
        <v>65</v>
      </c>
      <c r="H324" s="57" t="s">
        <v>62</v>
      </c>
      <c r="I324" s="57" t="s">
        <v>66</v>
      </c>
    </row>
    <row r="325" spans="1:9" s="27" customFormat="1" ht="24" x14ac:dyDescent="0.2">
      <c r="A325" s="51">
        <v>302</v>
      </c>
      <c r="B325" s="61" t="s">
        <v>1041</v>
      </c>
      <c r="C325" s="123" t="s">
        <v>523</v>
      </c>
      <c r="D325" s="142">
        <v>24500</v>
      </c>
      <c r="E325" s="55" t="s">
        <v>58</v>
      </c>
      <c r="F325" s="57" t="s">
        <v>59</v>
      </c>
      <c r="G325" s="57" t="s">
        <v>65</v>
      </c>
      <c r="H325" s="57" t="s">
        <v>62</v>
      </c>
      <c r="I325" s="57" t="s">
        <v>66</v>
      </c>
    </row>
    <row r="326" spans="1:9" s="27" customFormat="1" ht="24" x14ac:dyDescent="0.2">
      <c r="A326" s="51">
        <v>303</v>
      </c>
      <c r="B326" s="61" t="s">
        <v>982</v>
      </c>
      <c r="C326" s="123" t="s">
        <v>523</v>
      </c>
      <c r="D326" s="142">
        <v>49000</v>
      </c>
      <c r="E326" s="55" t="s">
        <v>58</v>
      </c>
      <c r="F326" s="57" t="s">
        <v>59</v>
      </c>
      <c r="G326" s="57" t="s">
        <v>65</v>
      </c>
      <c r="H326" s="57" t="s">
        <v>62</v>
      </c>
      <c r="I326" s="57" t="s">
        <v>66</v>
      </c>
    </row>
    <row r="327" spans="1:9" s="27" customFormat="1" ht="24" x14ac:dyDescent="0.2">
      <c r="A327" s="51">
        <v>304</v>
      </c>
      <c r="B327" s="61" t="s">
        <v>1042</v>
      </c>
      <c r="C327" s="123" t="s">
        <v>514</v>
      </c>
      <c r="D327" s="142">
        <v>2532</v>
      </c>
      <c r="E327" s="55" t="s">
        <v>58</v>
      </c>
      <c r="F327" s="57" t="s">
        <v>59</v>
      </c>
      <c r="G327" s="57" t="s">
        <v>65</v>
      </c>
      <c r="H327" s="57" t="s">
        <v>62</v>
      </c>
      <c r="I327" s="57" t="s">
        <v>66</v>
      </c>
    </row>
    <row r="328" spans="1:9" s="27" customFormat="1" ht="24" x14ac:dyDescent="0.2">
      <c r="A328" s="51">
        <v>305</v>
      </c>
      <c r="B328" s="61" t="s">
        <v>1043</v>
      </c>
      <c r="C328" s="123" t="s">
        <v>514</v>
      </c>
      <c r="D328" s="142">
        <v>2532</v>
      </c>
      <c r="E328" s="55" t="s">
        <v>58</v>
      </c>
      <c r="F328" s="57" t="s">
        <v>59</v>
      </c>
      <c r="G328" s="57" t="s">
        <v>65</v>
      </c>
      <c r="H328" s="57" t="s">
        <v>62</v>
      </c>
      <c r="I328" s="57" t="s">
        <v>66</v>
      </c>
    </row>
    <row r="329" spans="1:9" s="27" customFormat="1" ht="24" x14ac:dyDescent="0.2">
      <c r="A329" s="51">
        <v>306</v>
      </c>
      <c r="B329" s="61" t="s">
        <v>1044</v>
      </c>
      <c r="C329" s="123" t="s">
        <v>1234</v>
      </c>
      <c r="D329" s="142">
        <v>1125</v>
      </c>
      <c r="E329" s="55" t="s">
        <v>58</v>
      </c>
      <c r="F329" s="57" t="s">
        <v>59</v>
      </c>
      <c r="G329" s="57" t="s">
        <v>65</v>
      </c>
      <c r="H329" s="57" t="s">
        <v>62</v>
      </c>
      <c r="I329" s="57" t="s">
        <v>66</v>
      </c>
    </row>
    <row r="330" spans="1:9" s="27" customFormat="1" ht="12.75" x14ac:dyDescent="0.2">
      <c r="A330" s="178" t="s">
        <v>202</v>
      </c>
      <c r="B330" s="179"/>
      <c r="C330" s="180"/>
      <c r="D330" s="58">
        <f>SUM(D203:D329)*1.19</f>
        <v>1267111.7263000002</v>
      </c>
      <c r="E330" s="55"/>
      <c r="F330" s="56"/>
      <c r="G330" s="56"/>
      <c r="H330" s="56"/>
      <c r="I330" s="57"/>
    </row>
    <row r="331" spans="1:9" ht="24" hidden="1" x14ac:dyDescent="0.25">
      <c r="A331" s="102">
        <v>187</v>
      </c>
      <c r="B331" s="103" t="s">
        <v>131</v>
      </c>
      <c r="C331" s="116" t="s">
        <v>132</v>
      </c>
      <c r="D331" s="104"/>
      <c r="E331" s="90" t="s">
        <v>58</v>
      </c>
      <c r="F331" s="91" t="s">
        <v>59</v>
      </c>
      <c r="G331" s="91" t="s">
        <v>65</v>
      </c>
      <c r="H331" s="91" t="s">
        <v>135</v>
      </c>
      <c r="I331" s="92" t="s">
        <v>66</v>
      </c>
    </row>
    <row r="332" spans="1:9" s="106" customFormat="1" ht="24" hidden="1" x14ac:dyDescent="0.2">
      <c r="A332" s="102">
        <v>187</v>
      </c>
      <c r="B332" s="68" t="s">
        <v>413</v>
      </c>
      <c r="C332" s="52" t="s">
        <v>414</v>
      </c>
      <c r="D332" s="101"/>
      <c r="E332" s="55" t="s">
        <v>58</v>
      </c>
      <c r="F332" s="56" t="s">
        <v>59</v>
      </c>
      <c r="G332" s="56" t="s">
        <v>65</v>
      </c>
      <c r="H332" s="56" t="s">
        <v>135</v>
      </c>
      <c r="I332" s="57" t="s">
        <v>66</v>
      </c>
    </row>
    <row r="333" spans="1:9" s="106" customFormat="1" ht="24" hidden="1" x14ac:dyDescent="0.2">
      <c r="A333" s="102">
        <v>187</v>
      </c>
      <c r="B333" s="68" t="s">
        <v>415</v>
      </c>
      <c r="C333" s="52" t="s">
        <v>269</v>
      </c>
      <c r="D333" s="105"/>
      <c r="E333" s="55" t="s">
        <v>58</v>
      </c>
      <c r="F333" s="56" t="s">
        <v>59</v>
      </c>
      <c r="G333" s="56" t="s">
        <v>65</v>
      </c>
      <c r="H333" s="56" t="s">
        <v>135</v>
      </c>
      <c r="I333" s="57" t="s">
        <v>66</v>
      </c>
    </row>
    <row r="334" spans="1:9" s="39" customFormat="1" ht="24" hidden="1" x14ac:dyDescent="0.25">
      <c r="A334" s="102">
        <v>187</v>
      </c>
      <c r="B334" s="68" t="s">
        <v>416</v>
      </c>
      <c r="C334" s="68" t="s">
        <v>417</v>
      </c>
      <c r="D334" s="105"/>
      <c r="E334" s="55" t="s">
        <v>58</v>
      </c>
      <c r="F334" s="56" t="s">
        <v>59</v>
      </c>
      <c r="G334" s="56" t="s">
        <v>65</v>
      </c>
      <c r="H334" s="56" t="s">
        <v>135</v>
      </c>
      <c r="I334" s="57" t="s">
        <v>66</v>
      </c>
    </row>
    <row r="335" spans="1:9" ht="24" x14ac:dyDescent="0.25">
      <c r="A335" s="102">
        <v>307</v>
      </c>
      <c r="B335" s="61" t="s">
        <v>134</v>
      </c>
      <c r="C335" s="62" t="s">
        <v>133</v>
      </c>
      <c r="D335" s="54">
        <v>10000</v>
      </c>
      <c r="E335" s="55" t="s">
        <v>58</v>
      </c>
      <c r="F335" s="56" t="s">
        <v>59</v>
      </c>
      <c r="G335" s="56" t="s">
        <v>65</v>
      </c>
      <c r="H335" s="56" t="s">
        <v>135</v>
      </c>
      <c r="I335" s="57" t="s">
        <v>66</v>
      </c>
    </row>
    <row r="336" spans="1:9" s="27" customFormat="1" ht="12.75" x14ac:dyDescent="0.2">
      <c r="A336" s="178" t="s">
        <v>203</v>
      </c>
      <c r="B336" s="179"/>
      <c r="C336" s="180"/>
      <c r="D336" s="58">
        <f>SUM(D331:D335)*1.19</f>
        <v>11900</v>
      </c>
      <c r="E336" s="55"/>
      <c r="F336" s="56"/>
      <c r="G336" s="56"/>
      <c r="H336" s="56"/>
      <c r="I336" s="57"/>
    </row>
    <row r="337" spans="1:9" ht="24" x14ac:dyDescent="0.25">
      <c r="A337" s="51">
        <v>308</v>
      </c>
      <c r="B337" s="61" t="s">
        <v>136</v>
      </c>
      <c r="C337" s="61" t="s">
        <v>279</v>
      </c>
      <c r="D337" s="54">
        <v>76000</v>
      </c>
      <c r="E337" s="55" t="s">
        <v>58</v>
      </c>
      <c r="F337" s="56" t="s">
        <v>59</v>
      </c>
      <c r="G337" s="56" t="s">
        <v>65</v>
      </c>
      <c r="H337" s="56" t="s">
        <v>135</v>
      </c>
      <c r="I337" s="57" t="s">
        <v>66</v>
      </c>
    </row>
    <row r="338" spans="1:9" ht="24" hidden="1" x14ac:dyDescent="0.25">
      <c r="A338" s="51">
        <v>329</v>
      </c>
      <c r="B338" s="61" t="s">
        <v>242</v>
      </c>
      <c r="C338" s="61" t="s">
        <v>243</v>
      </c>
      <c r="D338" s="54"/>
      <c r="E338" s="55" t="s">
        <v>58</v>
      </c>
      <c r="F338" s="56" t="s">
        <v>59</v>
      </c>
      <c r="G338" s="56" t="s">
        <v>65</v>
      </c>
      <c r="H338" s="56" t="s">
        <v>135</v>
      </c>
      <c r="I338" s="57" t="s">
        <v>66</v>
      </c>
    </row>
    <row r="339" spans="1:9" ht="24" hidden="1" x14ac:dyDescent="0.25">
      <c r="A339" s="51">
        <v>330</v>
      </c>
      <c r="B339" s="61" t="s">
        <v>244</v>
      </c>
      <c r="C339" s="61" t="s">
        <v>245</v>
      </c>
      <c r="D339" s="54"/>
      <c r="E339" s="55" t="s">
        <v>58</v>
      </c>
      <c r="F339" s="56" t="s">
        <v>59</v>
      </c>
      <c r="G339" s="56" t="s">
        <v>65</v>
      </c>
      <c r="H339" s="56" t="s">
        <v>135</v>
      </c>
      <c r="I339" s="57" t="s">
        <v>66</v>
      </c>
    </row>
    <row r="340" spans="1:9" s="27" customFormat="1" ht="12.75" x14ac:dyDescent="0.2">
      <c r="A340" s="178" t="s">
        <v>204</v>
      </c>
      <c r="B340" s="179"/>
      <c r="C340" s="180"/>
      <c r="D340" s="58">
        <f>SUM(D337:D339)*1.19</f>
        <v>90440</v>
      </c>
      <c r="E340" s="55"/>
      <c r="F340" s="56"/>
      <c r="G340" s="56"/>
      <c r="H340" s="56"/>
      <c r="I340" s="57"/>
    </row>
    <row r="341" spans="1:9" ht="48" x14ac:dyDescent="0.25">
      <c r="A341" s="51">
        <v>309</v>
      </c>
      <c r="B341" s="61" t="s">
        <v>137</v>
      </c>
      <c r="C341" s="61" t="s">
        <v>138</v>
      </c>
      <c r="D341" s="54">
        <v>60000</v>
      </c>
      <c r="E341" s="55" t="s">
        <v>58</v>
      </c>
      <c r="F341" s="56" t="s">
        <v>59</v>
      </c>
      <c r="G341" s="56" t="s">
        <v>65</v>
      </c>
      <c r="H341" s="56" t="s">
        <v>135</v>
      </c>
      <c r="I341" s="57" t="s">
        <v>66</v>
      </c>
    </row>
    <row r="342" spans="1:9" s="27" customFormat="1" ht="12.75" x14ac:dyDescent="0.2">
      <c r="A342" s="178" t="s">
        <v>205</v>
      </c>
      <c r="B342" s="179"/>
      <c r="C342" s="180"/>
      <c r="D342" s="58">
        <f>SUM(D341)*1.19</f>
        <v>71400</v>
      </c>
      <c r="E342" s="55"/>
      <c r="F342" s="56"/>
      <c r="G342" s="56"/>
      <c r="H342" s="56"/>
      <c r="I342" s="57"/>
    </row>
    <row r="343" spans="1:9" ht="60" x14ac:dyDescent="0.25">
      <c r="A343" s="51">
        <v>310</v>
      </c>
      <c r="B343" s="61" t="s">
        <v>139</v>
      </c>
      <c r="C343" s="61" t="s">
        <v>140</v>
      </c>
      <c r="D343" s="54">
        <v>60000</v>
      </c>
      <c r="E343" s="55" t="s">
        <v>58</v>
      </c>
      <c r="F343" s="56" t="s">
        <v>59</v>
      </c>
      <c r="G343" s="56" t="s">
        <v>65</v>
      </c>
      <c r="H343" s="56" t="s">
        <v>135</v>
      </c>
      <c r="I343" s="57" t="s">
        <v>66</v>
      </c>
    </row>
    <row r="344" spans="1:9" s="27" customFormat="1" ht="12.75" x14ac:dyDescent="0.2">
      <c r="A344" s="178" t="s">
        <v>206</v>
      </c>
      <c r="B344" s="179"/>
      <c r="C344" s="180"/>
      <c r="D344" s="58">
        <f>SUM(D343)*1.19</f>
        <v>71400</v>
      </c>
      <c r="E344" s="55"/>
      <c r="F344" s="56"/>
      <c r="G344" s="56"/>
      <c r="H344" s="56"/>
      <c r="I344" s="57"/>
    </row>
    <row r="345" spans="1:9" ht="24" x14ac:dyDescent="0.25">
      <c r="A345" s="51">
        <v>311</v>
      </c>
      <c r="B345" s="61" t="s">
        <v>141</v>
      </c>
      <c r="C345" s="62" t="s">
        <v>142</v>
      </c>
      <c r="D345" s="54">
        <v>270000</v>
      </c>
      <c r="E345" s="55" t="s">
        <v>58</v>
      </c>
      <c r="F345" s="56" t="s">
        <v>59</v>
      </c>
      <c r="G345" s="56" t="s">
        <v>65</v>
      </c>
      <c r="H345" s="56" t="s">
        <v>135</v>
      </c>
      <c r="I345" s="57" t="s">
        <v>66</v>
      </c>
    </row>
    <row r="346" spans="1:9" ht="24" hidden="1" x14ac:dyDescent="0.25">
      <c r="A346" s="51">
        <v>334</v>
      </c>
      <c r="B346" s="53" t="s">
        <v>290</v>
      </c>
      <c r="C346" s="62" t="s">
        <v>298</v>
      </c>
      <c r="D346" s="69"/>
      <c r="E346" s="55" t="s">
        <v>58</v>
      </c>
      <c r="F346" s="56" t="s">
        <v>59</v>
      </c>
      <c r="G346" s="56" t="s">
        <v>65</v>
      </c>
      <c r="H346" s="56" t="s">
        <v>135</v>
      </c>
      <c r="I346" s="57" t="s">
        <v>66</v>
      </c>
    </row>
    <row r="347" spans="1:9" ht="24" hidden="1" x14ac:dyDescent="0.25">
      <c r="A347" s="51">
        <v>335</v>
      </c>
      <c r="B347" s="53" t="s">
        <v>290</v>
      </c>
      <c r="C347" s="62" t="s">
        <v>298</v>
      </c>
      <c r="D347" s="69"/>
      <c r="E347" s="55" t="s">
        <v>58</v>
      </c>
      <c r="F347" s="56" t="s">
        <v>59</v>
      </c>
      <c r="G347" s="56" t="s">
        <v>65</v>
      </c>
      <c r="H347" s="56" t="s">
        <v>135</v>
      </c>
      <c r="I347" s="57" t="s">
        <v>66</v>
      </c>
    </row>
    <row r="348" spans="1:9" ht="24" hidden="1" x14ac:dyDescent="0.25">
      <c r="A348" s="51">
        <v>336</v>
      </c>
      <c r="B348" s="53" t="s">
        <v>290</v>
      </c>
      <c r="C348" s="62" t="s">
        <v>298</v>
      </c>
      <c r="D348" s="69"/>
      <c r="E348" s="55" t="s">
        <v>58</v>
      </c>
      <c r="F348" s="56" t="s">
        <v>59</v>
      </c>
      <c r="G348" s="56" t="s">
        <v>65</v>
      </c>
      <c r="H348" s="56" t="s">
        <v>135</v>
      </c>
      <c r="I348" s="57" t="s">
        <v>66</v>
      </c>
    </row>
    <row r="349" spans="1:9" ht="24" hidden="1" x14ac:dyDescent="0.25">
      <c r="A349" s="51">
        <v>337</v>
      </c>
      <c r="B349" s="53" t="s">
        <v>398</v>
      </c>
      <c r="C349" s="62" t="s">
        <v>298</v>
      </c>
      <c r="D349" s="69"/>
      <c r="E349" s="55" t="s">
        <v>58</v>
      </c>
      <c r="F349" s="56" t="s">
        <v>59</v>
      </c>
      <c r="G349" s="56" t="s">
        <v>65</v>
      </c>
      <c r="H349" s="56" t="s">
        <v>71</v>
      </c>
      <c r="I349" s="57" t="s">
        <v>66</v>
      </c>
    </row>
    <row r="350" spans="1:9" ht="24" hidden="1" x14ac:dyDescent="0.25">
      <c r="A350" s="51">
        <v>338</v>
      </c>
      <c r="B350" s="53" t="s">
        <v>320</v>
      </c>
      <c r="C350" s="62" t="s">
        <v>249</v>
      </c>
      <c r="D350" s="69"/>
      <c r="E350" s="55" t="s">
        <v>58</v>
      </c>
      <c r="F350" s="56" t="s">
        <v>59</v>
      </c>
      <c r="G350" s="56" t="s">
        <v>65</v>
      </c>
      <c r="H350" s="56" t="s">
        <v>135</v>
      </c>
      <c r="I350" s="57" t="s">
        <v>66</v>
      </c>
    </row>
    <row r="351" spans="1:9" ht="24" hidden="1" x14ac:dyDescent="0.25">
      <c r="A351" s="51">
        <v>339</v>
      </c>
      <c r="B351" s="53" t="s">
        <v>321</v>
      </c>
      <c r="C351" s="62" t="s">
        <v>310</v>
      </c>
      <c r="D351" s="69"/>
      <c r="E351" s="55" t="s">
        <v>58</v>
      </c>
      <c r="F351" s="56" t="s">
        <v>59</v>
      </c>
      <c r="G351" s="56" t="s">
        <v>65</v>
      </c>
      <c r="H351" s="56" t="s">
        <v>135</v>
      </c>
      <c r="I351" s="57" t="s">
        <v>66</v>
      </c>
    </row>
    <row r="352" spans="1:9" ht="24" hidden="1" x14ac:dyDescent="0.25">
      <c r="A352" s="51">
        <v>340</v>
      </c>
      <c r="B352" s="53" t="s">
        <v>322</v>
      </c>
      <c r="C352" s="53" t="s">
        <v>259</v>
      </c>
      <c r="D352" s="69"/>
      <c r="E352" s="55" t="s">
        <v>58</v>
      </c>
      <c r="F352" s="56" t="s">
        <v>59</v>
      </c>
      <c r="G352" s="56" t="s">
        <v>65</v>
      </c>
      <c r="H352" s="56" t="s">
        <v>135</v>
      </c>
      <c r="I352" s="57" t="s">
        <v>66</v>
      </c>
    </row>
    <row r="353" spans="1:9" ht="24" hidden="1" x14ac:dyDescent="0.25">
      <c r="A353" s="51">
        <v>341</v>
      </c>
      <c r="B353" s="53" t="s">
        <v>323</v>
      </c>
      <c r="C353" s="53" t="s">
        <v>264</v>
      </c>
      <c r="D353" s="69"/>
      <c r="E353" s="55" t="s">
        <v>58</v>
      </c>
      <c r="F353" s="56" t="s">
        <v>59</v>
      </c>
      <c r="G353" s="56" t="s">
        <v>65</v>
      </c>
      <c r="H353" s="56" t="s">
        <v>135</v>
      </c>
      <c r="I353" s="57" t="s">
        <v>66</v>
      </c>
    </row>
    <row r="354" spans="1:9" ht="24" hidden="1" x14ac:dyDescent="0.25">
      <c r="A354" s="51">
        <v>342</v>
      </c>
      <c r="B354" s="53" t="s">
        <v>324</v>
      </c>
      <c r="C354" s="62" t="s">
        <v>300</v>
      </c>
      <c r="D354" s="69"/>
      <c r="E354" s="55" t="s">
        <v>58</v>
      </c>
      <c r="F354" s="56" t="s">
        <v>59</v>
      </c>
      <c r="G354" s="56" t="s">
        <v>65</v>
      </c>
      <c r="H354" s="56" t="s">
        <v>135</v>
      </c>
      <c r="I354" s="57" t="s">
        <v>66</v>
      </c>
    </row>
    <row r="355" spans="1:9" ht="24" hidden="1" x14ac:dyDescent="0.25">
      <c r="A355" s="51">
        <v>343</v>
      </c>
      <c r="B355" s="53" t="s">
        <v>282</v>
      </c>
      <c r="C355" s="62" t="s">
        <v>300</v>
      </c>
      <c r="D355" s="69"/>
      <c r="E355" s="55" t="s">
        <v>58</v>
      </c>
      <c r="F355" s="56" t="s">
        <v>59</v>
      </c>
      <c r="G355" s="56" t="s">
        <v>65</v>
      </c>
      <c r="H355" s="56" t="s">
        <v>135</v>
      </c>
      <c r="I355" s="57" t="s">
        <v>66</v>
      </c>
    </row>
    <row r="356" spans="1:9" ht="24" hidden="1" x14ac:dyDescent="0.25">
      <c r="A356" s="51">
        <v>344</v>
      </c>
      <c r="B356" s="53" t="s">
        <v>400</v>
      </c>
      <c r="C356" s="62" t="s">
        <v>142</v>
      </c>
      <c r="D356" s="69"/>
      <c r="E356" s="55" t="s">
        <v>58</v>
      </c>
      <c r="F356" s="56" t="s">
        <v>59</v>
      </c>
      <c r="G356" s="56" t="s">
        <v>65</v>
      </c>
      <c r="H356" s="56" t="s">
        <v>135</v>
      </c>
      <c r="I356" s="57" t="s">
        <v>66</v>
      </c>
    </row>
    <row r="357" spans="1:9" ht="24" hidden="1" x14ac:dyDescent="0.25">
      <c r="A357" s="51">
        <v>345</v>
      </c>
      <c r="B357" s="53" t="s">
        <v>325</v>
      </c>
      <c r="C357" s="53" t="s">
        <v>256</v>
      </c>
      <c r="D357" s="69"/>
      <c r="E357" s="55" t="s">
        <v>58</v>
      </c>
      <c r="F357" s="56" t="s">
        <v>59</v>
      </c>
      <c r="G357" s="56" t="s">
        <v>65</v>
      </c>
      <c r="H357" s="56" t="s">
        <v>135</v>
      </c>
      <c r="I357" s="57" t="s">
        <v>66</v>
      </c>
    </row>
    <row r="358" spans="1:9" ht="24" hidden="1" x14ac:dyDescent="0.25">
      <c r="A358" s="51">
        <v>346</v>
      </c>
      <c r="B358" s="53" t="s">
        <v>325</v>
      </c>
      <c r="C358" s="53" t="s">
        <v>256</v>
      </c>
      <c r="D358" s="69"/>
      <c r="E358" s="55" t="s">
        <v>58</v>
      </c>
      <c r="F358" s="56" t="s">
        <v>59</v>
      </c>
      <c r="G358" s="56" t="s">
        <v>65</v>
      </c>
      <c r="H358" s="56" t="s">
        <v>135</v>
      </c>
      <c r="I358" s="57" t="s">
        <v>66</v>
      </c>
    </row>
    <row r="359" spans="1:9" ht="24" hidden="1" x14ac:dyDescent="0.25">
      <c r="A359" s="51">
        <v>347</v>
      </c>
      <c r="B359" s="53" t="s">
        <v>325</v>
      </c>
      <c r="C359" s="53" t="s">
        <v>256</v>
      </c>
      <c r="D359" s="69"/>
      <c r="E359" s="55" t="s">
        <v>58</v>
      </c>
      <c r="F359" s="56" t="s">
        <v>59</v>
      </c>
      <c r="G359" s="56" t="s">
        <v>65</v>
      </c>
      <c r="H359" s="56" t="s">
        <v>135</v>
      </c>
      <c r="I359" s="57" t="s">
        <v>66</v>
      </c>
    </row>
    <row r="360" spans="1:9" ht="24" hidden="1" x14ac:dyDescent="0.25">
      <c r="A360" s="51">
        <v>348</v>
      </c>
      <c r="B360" s="53" t="s">
        <v>326</v>
      </c>
      <c r="C360" s="62" t="s">
        <v>312</v>
      </c>
      <c r="D360" s="69"/>
      <c r="E360" s="55" t="s">
        <v>58</v>
      </c>
      <c r="F360" s="56" t="s">
        <v>59</v>
      </c>
      <c r="G360" s="56" t="s">
        <v>65</v>
      </c>
      <c r="H360" s="56" t="s">
        <v>135</v>
      </c>
      <c r="I360" s="57" t="s">
        <v>66</v>
      </c>
    </row>
    <row r="361" spans="1:9" ht="24" hidden="1" x14ac:dyDescent="0.25">
      <c r="A361" s="51">
        <v>349</v>
      </c>
      <c r="B361" s="53" t="s">
        <v>327</v>
      </c>
      <c r="C361" s="62" t="s">
        <v>307</v>
      </c>
      <c r="D361" s="69"/>
      <c r="E361" s="55" t="s">
        <v>58</v>
      </c>
      <c r="F361" s="56" t="s">
        <v>59</v>
      </c>
      <c r="G361" s="56" t="s">
        <v>65</v>
      </c>
      <c r="H361" s="56" t="s">
        <v>135</v>
      </c>
      <c r="I361" s="57" t="s">
        <v>66</v>
      </c>
    </row>
    <row r="362" spans="1:9" ht="24" hidden="1" x14ac:dyDescent="0.25">
      <c r="A362" s="51">
        <v>350</v>
      </c>
      <c r="B362" s="53" t="s">
        <v>327</v>
      </c>
      <c r="C362" s="62" t="s">
        <v>307</v>
      </c>
      <c r="D362" s="69"/>
      <c r="E362" s="55" t="s">
        <v>58</v>
      </c>
      <c r="F362" s="56" t="s">
        <v>59</v>
      </c>
      <c r="G362" s="56" t="s">
        <v>65</v>
      </c>
      <c r="H362" s="56" t="s">
        <v>135</v>
      </c>
      <c r="I362" s="57" t="s">
        <v>66</v>
      </c>
    </row>
    <row r="363" spans="1:9" ht="24" hidden="1" x14ac:dyDescent="0.25">
      <c r="A363" s="51">
        <v>351</v>
      </c>
      <c r="B363" s="53" t="s">
        <v>291</v>
      </c>
      <c r="C363" s="53" t="s">
        <v>255</v>
      </c>
      <c r="D363" s="69"/>
      <c r="E363" s="55" t="s">
        <v>58</v>
      </c>
      <c r="F363" s="56" t="s">
        <v>59</v>
      </c>
      <c r="G363" s="56" t="s">
        <v>65</v>
      </c>
      <c r="H363" s="56" t="s">
        <v>135</v>
      </c>
      <c r="I363" s="57" t="s">
        <v>66</v>
      </c>
    </row>
    <row r="364" spans="1:9" ht="24" hidden="1" x14ac:dyDescent="0.25">
      <c r="A364" s="51">
        <v>352</v>
      </c>
      <c r="B364" s="53" t="s">
        <v>328</v>
      </c>
      <c r="C364" s="53" t="s">
        <v>257</v>
      </c>
      <c r="D364" s="69"/>
      <c r="E364" s="55" t="s">
        <v>58</v>
      </c>
      <c r="F364" s="56" t="s">
        <v>59</v>
      </c>
      <c r="G364" s="56" t="s">
        <v>65</v>
      </c>
      <c r="H364" s="56" t="s">
        <v>135</v>
      </c>
      <c r="I364" s="57" t="s">
        <v>66</v>
      </c>
    </row>
    <row r="365" spans="1:9" ht="24" hidden="1" x14ac:dyDescent="0.25">
      <c r="A365" s="51">
        <v>353</v>
      </c>
      <c r="B365" s="53" t="s">
        <v>329</v>
      </c>
      <c r="C365" s="53" t="s">
        <v>257</v>
      </c>
      <c r="D365" s="69"/>
      <c r="E365" s="55" t="s">
        <v>58</v>
      </c>
      <c r="F365" s="56" t="s">
        <v>59</v>
      </c>
      <c r="G365" s="56" t="s">
        <v>65</v>
      </c>
      <c r="H365" s="56" t="s">
        <v>135</v>
      </c>
      <c r="I365" s="57" t="s">
        <v>66</v>
      </c>
    </row>
    <row r="366" spans="1:9" ht="24" hidden="1" x14ac:dyDescent="0.25">
      <c r="A366" s="51">
        <v>354</v>
      </c>
      <c r="B366" s="53" t="s">
        <v>292</v>
      </c>
      <c r="C366" s="53" t="s">
        <v>257</v>
      </c>
      <c r="D366" s="69"/>
      <c r="E366" s="55" t="s">
        <v>58</v>
      </c>
      <c r="F366" s="56" t="s">
        <v>59</v>
      </c>
      <c r="G366" s="56" t="s">
        <v>65</v>
      </c>
      <c r="H366" s="56" t="s">
        <v>135</v>
      </c>
      <c r="I366" s="57" t="s">
        <v>66</v>
      </c>
    </row>
    <row r="367" spans="1:9" ht="24" hidden="1" x14ac:dyDescent="0.25">
      <c r="A367" s="51">
        <v>355</v>
      </c>
      <c r="B367" s="53" t="s">
        <v>330</v>
      </c>
      <c r="C367" s="53" t="s">
        <v>256</v>
      </c>
      <c r="D367" s="69"/>
      <c r="E367" s="55" t="s">
        <v>58</v>
      </c>
      <c r="F367" s="56" t="s">
        <v>59</v>
      </c>
      <c r="G367" s="56" t="s">
        <v>65</v>
      </c>
      <c r="H367" s="56" t="s">
        <v>135</v>
      </c>
      <c r="I367" s="57" t="s">
        <v>66</v>
      </c>
    </row>
    <row r="368" spans="1:9" ht="24" hidden="1" x14ac:dyDescent="0.25">
      <c r="A368" s="51">
        <v>356</v>
      </c>
      <c r="B368" s="53" t="s">
        <v>294</v>
      </c>
      <c r="C368" s="53" t="s">
        <v>256</v>
      </c>
      <c r="D368" s="69"/>
      <c r="E368" s="55" t="s">
        <v>58</v>
      </c>
      <c r="F368" s="56" t="s">
        <v>59</v>
      </c>
      <c r="G368" s="56" t="s">
        <v>65</v>
      </c>
      <c r="H368" s="56" t="s">
        <v>135</v>
      </c>
      <c r="I368" s="57" t="s">
        <v>66</v>
      </c>
    </row>
    <row r="369" spans="1:9" ht="24" hidden="1" x14ac:dyDescent="0.25">
      <c r="A369" s="51">
        <v>357</v>
      </c>
      <c r="B369" s="53" t="s">
        <v>331</v>
      </c>
      <c r="C369" s="53" t="s">
        <v>256</v>
      </c>
      <c r="D369" s="69"/>
      <c r="E369" s="55" t="s">
        <v>58</v>
      </c>
      <c r="F369" s="56" t="s">
        <v>59</v>
      </c>
      <c r="G369" s="56" t="s">
        <v>65</v>
      </c>
      <c r="H369" s="56" t="s">
        <v>135</v>
      </c>
      <c r="I369" s="57" t="s">
        <v>66</v>
      </c>
    </row>
    <row r="370" spans="1:9" ht="24" hidden="1" x14ac:dyDescent="0.25">
      <c r="A370" s="51">
        <v>358</v>
      </c>
      <c r="B370" s="53" t="s">
        <v>332</v>
      </c>
      <c r="C370" s="53" t="s">
        <v>256</v>
      </c>
      <c r="D370" s="69"/>
      <c r="E370" s="55" t="s">
        <v>58</v>
      </c>
      <c r="F370" s="56" t="s">
        <v>59</v>
      </c>
      <c r="G370" s="56" t="s">
        <v>65</v>
      </c>
      <c r="H370" s="56" t="s">
        <v>135</v>
      </c>
      <c r="I370" s="57" t="s">
        <v>66</v>
      </c>
    </row>
    <row r="371" spans="1:9" ht="24" hidden="1" x14ac:dyDescent="0.25">
      <c r="A371" s="51">
        <v>359</v>
      </c>
      <c r="B371" s="53" t="s">
        <v>333</v>
      </c>
      <c r="C371" s="53" t="s">
        <v>256</v>
      </c>
      <c r="D371" s="69"/>
      <c r="E371" s="55" t="s">
        <v>58</v>
      </c>
      <c r="F371" s="56" t="s">
        <v>59</v>
      </c>
      <c r="G371" s="56" t="s">
        <v>65</v>
      </c>
      <c r="H371" s="56" t="s">
        <v>135</v>
      </c>
      <c r="I371" s="57" t="s">
        <v>66</v>
      </c>
    </row>
    <row r="372" spans="1:9" ht="24" hidden="1" x14ac:dyDescent="0.25">
      <c r="A372" s="51">
        <v>360</v>
      </c>
      <c r="B372" s="53" t="s">
        <v>334</v>
      </c>
      <c r="C372" s="53" t="s">
        <v>256</v>
      </c>
      <c r="D372" s="69"/>
      <c r="E372" s="55" t="s">
        <v>58</v>
      </c>
      <c r="F372" s="56" t="s">
        <v>59</v>
      </c>
      <c r="G372" s="56" t="s">
        <v>65</v>
      </c>
      <c r="H372" s="56" t="s">
        <v>135</v>
      </c>
      <c r="I372" s="57" t="s">
        <v>66</v>
      </c>
    </row>
    <row r="373" spans="1:9" ht="24" hidden="1" x14ac:dyDescent="0.25">
      <c r="A373" s="51">
        <v>361</v>
      </c>
      <c r="B373" s="53" t="s">
        <v>335</v>
      </c>
      <c r="C373" s="53" t="s">
        <v>256</v>
      </c>
      <c r="D373" s="69"/>
      <c r="E373" s="55" t="s">
        <v>58</v>
      </c>
      <c r="F373" s="56" t="s">
        <v>59</v>
      </c>
      <c r="G373" s="56" t="s">
        <v>65</v>
      </c>
      <c r="H373" s="56" t="s">
        <v>135</v>
      </c>
      <c r="I373" s="57" t="s">
        <v>66</v>
      </c>
    </row>
    <row r="374" spans="1:9" ht="24" hidden="1" x14ac:dyDescent="0.25">
      <c r="A374" s="51">
        <v>362</v>
      </c>
      <c r="B374" s="53" t="s">
        <v>336</v>
      </c>
      <c r="C374" s="53" t="s">
        <v>256</v>
      </c>
      <c r="D374" s="69"/>
      <c r="E374" s="55" t="s">
        <v>58</v>
      </c>
      <c r="F374" s="56" t="s">
        <v>59</v>
      </c>
      <c r="G374" s="56" t="s">
        <v>65</v>
      </c>
      <c r="H374" s="56" t="s">
        <v>135</v>
      </c>
      <c r="I374" s="57" t="s">
        <v>66</v>
      </c>
    </row>
    <row r="375" spans="1:9" ht="24" hidden="1" x14ac:dyDescent="0.25">
      <c r="A375" s="51">
        <v>363</v>
      </c>
      <c r="B375" s="53" t="s">
        <v>337</v>
      </c>
      <c r="C375" s="53" t="s">
        <v>256</v>
      </c>
      <c r="D375" s="69"/>
      <c r="E375" s="55" t="s">
        <v>58</v>
      </c>
      <c r="F375" s="56" t="s">
        <v>59</v>
      </c>
      <c r="G375" s="56" t="s">
        <v>65</v>
      </c>
      <c r="H375" s="56" t="s">
        <v>135</v>
      </c>
      <c r="I375" s="57" t="s">
        <v>66</v>
      </c>
    </row>
    <row r="376" spans="1:9" ht="24" hidden="1" x14ac:dyDescent="0.25">
      <c r="A376" s="51">
        <v>364</v>
      </c>
      <c r="B376" s="53" t="s">
        <v>338</v>
      </c>
      <c r="C376" s="62" t="s">
        <v>265</v>
      </c>
      <c r="D376" s="69"/>
      <c r="E376" s="55" t="s">
        <v>58</v>
      </c>
      <c r="F376" s="56" t="s">
        <v>59</v>
      </c>
      <c r="G376" s="56" t="s">
        <v>65</v>
      </c>
      <c r="H376" s="56" t="s">
        <v>135</v>
      </c>
      <c r="I376" s="57" t="s">
        <v>66</v>
      </c>
    </row>
    <row r="377" spans="1:9" ht="24" hidden="1" x14ac:dyDescent="0.25">
      <c r="A377" s="51">
        <v>365</v>
      </c>
      <c r="B377" s="53" t="s">
        <v>339</v>
      </c>
      <c r="C377" s="62" t="s">
        <v>265</v>
      </c>
      <c r="D377" s="69"/>
      <c r="E377" s="55" t="s">
        <v>58</v>
      </c>
      <c r="F377" s="56" t="s">
        <v>59</v>
      </c>
      <c r="G377" s="56" t="s">
        <v>65</v>
      </c>
      <c r="H377" s="56" t="s">
        <v>135</v>
      </c>
      <c r="I377" s="57" t="s">
        <v>66</v>
      </c>
    </row>
    <row r="378" spans="1:9" ht="24" hidden="1" x14ac:dyDescent="0.25">
      <c r="A378" s="51">
        <v>366</v>
      </c>
      <c r="B378" s="53" t="s">
        <v>340</v>
      </c>
      <c r="C378" s="62" t="s">
        <v>265</v>
      </c>
      <c r="D378" s="69"/>
      <c r="E378" s="55" t="s">
        <v>58</v>
      </c>
      <c r="F378" s="56" t="s">
        <v>59</v>
      </c>
      <c r="G378" s="56" t="s">
        <v>65</v>
      </c>
      <c r="H378" s="56" t="s">
        <v>135</v>
      </c>
      <c r="I378" s="57" t="s">
        <v>66</v>
      </c>
    </row>
    <row r="379" spans="1:9" ht="24" hidden="1" x14ac:dyDescent="0.25">
      <c r="A379" s="51">
        <v>367</v>
      </c>
      <c r="B379" s="53" t="s">
        <v>341</v>
      </c>
      <c r="C379" s="62" t="s">
        <v>265</v>
      </c>
      <c r="D379" s="69"/>
      <c r="E379" s="55" t="s">
        <v>58</v>
      </c>
      <c r="F379" s="56" t="s">
        <v>59</v>
      </c>
      <c r="G379" s="56" t="s">
        <v>65</v>
      </c>
      <c r="H379" s="56" t="s">
        <v>135</v>
      </c>
      <c r="I379" s="57" t="s">
        <v>66</v>
      </c>
    </row>
    <row r="380" spans="1:9" ht="24" hidden="1" x14ac:dyDescent="0.25">
      <c r="A380" s="51">
        <v>368</v>
      </c>
      <c r="B380" s="53" t="s">
        <v>342</v>
      </c>
      <c r="C380" s="62" t="s">
        <v>265</v>
      </c>
      <c r="D380" s="69"/>
      <c r="E380" s="55" t="s">
        <v>58</v>
      </c>
      <c r="F380" s="56" t="s">
        <v>59</v>
      </c>
      <c r="G380" s="56" t="s">
        <v>65</v>
      </c>
      <c r="H380" s="56" t="s">
        <v>135</v>
      </c>
      <c r="I380" s="57" t="s">
        <v>66</v>
      </c>
    </row>
    <row r="381" spans="1:9" ht="24" hidden="1" x14ac:dyDescent="0.25">
      <c r="A381" s="51">
        <v>369</v>
      </c>
      <c r="B381" s="53" t="s">
        <v>343</v>
      </c>
      <c r="C381" s="62" t="s">
        <v>265</v>
      </c>
      <c r="D381" s="69"/>
      <c r="E381" s="55" t="s">
        <v>58</v>
      </c>
      <c r="F381" s="56" t="s">
        <v>59</v>
      </c>
      <c r="G381" s="56" t="s">
        <v>65</v>
      </c>
      <c r="H381" s="56" t="s">
        <v>135</v>
      </c>
      <c r="I381" s="57" t="s">
        <v>66</v>
      </c>
    </row>
    <row r="382" spans="1:9" ht="24" hidden="1" x14ac:dyDescent="0.25">
      <c r="A382" s="51">
        <v>370</v>
      </c>
      <c r="B382" s="53" t="s">
        <v>344</v>
      </c>
      <c r="C382" s="62" t="s">
        <v>265</v>
      </c>
      <c r="D382" s="69"/>
      <c r="E382" s="55" t="s">
        <v>58</v>
      </c>
      <c r="F382" s="56" t="s">
        <v>59</v>
      </c>
      <c r="G382" s="56" t="s">
        <v>65</v>
      </c>
      <c r="H382" s="56" t="s">
        <v>135</v>
      </c>
      <c r="I382" s="57" t="s">
        <v>66</v>
      </c>
    </row>
    <row r="383" spans="1:9" ht="24" hidden="1" x14ac:dyDescent="0.25">
      <c r="A383" s="51">
        <v>371</v>
      </c>
      <c r="B383" s="53" t="s">
        <v>345</v>
      </c>
      <c r="C383" s="62" t="s">
        <v>265</v>
      </c>
      <c r="D383" s="69"/>
      <c r="E383" s="55" t="s">
        <v>58</v>
      </c>
      <c r="F383" s="56" t="s">
        <v>59</v>
      </c>
      <c r="G383" s="56" t="s">
        <v>65</v>
      </c>
      <c r="H383" s="56" t="s">
        <v>135</v>
      </c>
      <c r="I383" s="57" t="s">
        <v>66</v>
      </c>
    </row>
    <row r="384" spans="1:9" ht="24" hidden="1" x14ac:dyDescent="0.25">
      <c r="A384" s="51">
        <v>372</v>
      </c>
      <c r="B384" s="53" t="s">
        <v>346</v>
      </c>
      <c r="C384" s="62" t="s">
        <v>265</v>
      </c>
      <c r="D384" s="69"/>
      <c r="E384" s="55" t="s">
        <v>58</v>
      </c>
      <c r="F384" s="56" t="s">
        <v>59</v>
      </c>
      <c r="G384" s="56" t="s">
        <v>65</v>
      </c>
      <c r="H384" s="56" t="s">
        <v>135</v>
      </c>
      <c r="I384" s="57" t="s">
        <v>66</v>
      </c>
    </row>
    <row r="385" spans="1:9" ht="24" hidden="1" x14ac:dyDescent="0.25">
      <c r="A385" s="51">
        <v>373</v>
      </c>
      <c r="B385" s="53" t="s">
        <v>347</v>
      </c>
      <c r="C385" s="62" t="s">
        <v>265</v>
      </c>
      <c r="D385" s="69"/>
      <c r="E385" s="55" t="s">
        <v>58</v>
      </c>
      <c r="F385" s="56" t="s">
        <v>59</v>
      </c>
      <c r="G385" s="56" t="s">
        <v>65</v>
      </c>
      <c r="H385" s="56" t="s">
        <v>135</v>
      </c>
      <c r="I385" s="57" t="s">
        <v>66</v>
      </c>
    </row>
    <row r="386" spans="1:9" ht="24" hidden="1" x14ac:dyDescent="0.25">
      <c r="A386" s="51">
        <v>374</v>
      </c>
      <c r="B386" s="53" t="s">
        <v>348</v>
      </c>
      <c r="C386" s="62" t="s">
        <v>265</v>
      </c>
      <c r="D386" s="69"/>
      <c r="E386" s="55" t="s">
        <v>58</v>
      </c>
      <c r="F386" s="56" t="s">
        <v>59</v>
      </c>
      <c r="G386" s="56" t="s">
        <v>65</v>
      </c>
      <c r="H386" s="56" t="s">
        <v>135</v>
      </c>
      <c r="I386" s="57" t="s">
        <v>66</v>
      </c>
    </row>
    <row r="387" spans="1:9" ht="24" hidden="1" x14ac:dyDescent="0.25">
      <c r="A387" s="51">
        <v>375</v>
      </c>
      <c r="B387" s="53" t="s">
        <v>349</v>
      </c>
      <c r="C387" s="62" t="s">
        <v>265</v>
      </c>
      <c r="D387" s="69"/>
      <c r="E387" s="55" t="s">
        <v>58</v>
      </c>
      <c r="F387" s="56" t="s">
        <v>59</v>
      </c>
      <c r="G387" s="56" t="s">
        <v>65</v>
      </c>
      <c r="H387" s="56" t="s">
        <v>135</v>
      </c>
      <c r="I387" s="57" t="s">
        <v>66</v>
      </c>
    </row>
    <row r="388" spans="1:9" ht="24" hidden="1" x14ac:dyDescent="0.25">
      <c r="A388" s="51">
        <v>376</v>
      </c>
      <c r="B388" s="53" t="s">
        <v>350</v>
      </c>
      <c r="C388" s="62" t="s">
        <v>265</v>
      </c>
      <c r="D388" s="69"/>
      <c r="E388" s="55" t="s">
        <v>58</v>
      </c>
      <c r="F388" s="56" t="s">
        <v>59</v>
      </c>
      <c r="G388" s="56" t="s">
        <v>65</v>
      </c>
      <c r="H388" s="56" t="s">
        <v>135</v>
      </c>
      <c r="I388" s="57" t="s">
        <v>66</v>
      </c>
    </row>
    <row r="389" spans="1:9" ht="24" hidden="1" x14ac:dyDescent="0.25">
      <c r="A389" s="51">
        <v>377</v>
      </c>
      <c r="B389" s="53" t="s">
        <v>351</v>
      </c>
      <c r="C389" s="62" t="s">
        <v>265</v>
      </c>
      <c r="D389" s="69"/>
      <c r="E389" s="55" t="s">
        <v>58</v>
      </c>
      <c r="F389" s="56" t="s">
        <v>59</v>
      </c>
      <c r="G389" s="56" t="s">
        <v>65</v>
      </c>
      <c r="H389" s="56" t="s">
        <v>135</v>
      </c>
      <c r="I389" s="57" t="s">
        <v>66</v>
      </c>
    </row>
    <row r="390" spans="1:9" ht="24" hidden="1" x14ac:dyDescent="0.25">
      <c r="A390" s="51">
        <v>378</v>
      </c>
      <c r="B390" s="53" t="s">
        <v>352</v>
      </c>
      <c r="C390" s="62" t="s">
        <v>265</v>
      </c>
      <c r="D390" s="69"/>
      <c r="E390" s="55" t="s">
        <v>58</v>
      </c>
      <c r="F390" s="56" t="s">
        <v>59</v>
      </c>
      <c r="G390" s="56" t="s">
        <v>65</v>
      </c>
      <c r="H390" s="56" t="s">
        <v>135</v>
      </c>
      <c r="I390" s="57" t="s">
        <v>66</v>
      </c>
    </row>
    <row r="391" spans="1:9" ht="24" hidden="1" x14ac:dyDescent="0.25">
      <c r="A391" s="51">
        <v>379</v>
      </c>
      <c r="B391" s="53" t="s">
        <v>295</v>
      </c>
      <c r="C391" s="53" t="s">
        <v>259</v>
      </c>
      <c r="D391" s="69"/>
      <c r="E391" s="55" t="s">
        <v>58</v>
      </c>
      <c r="F391" s="56" t="s">
        <v>59</v>
      </c>
      <c r="G391" s="56" t="s">
        <v>65</v>
      </c>
      <c r="H391" s="56" t="s">
        <v>135</v>
      </c>
      <c r="I391" s="57" t="s">
        <v>66</v>
      </c>
    </row>
    <row r="392" spans="1:9" ht="24" hidden="1" x14ac:dyDescent="0.25">
      <c r="A392" s="51">
        <v>380</v>
      </c>
      <c r="B392" s="53" t="s">
        <v>353</v>
      </c>
      <c r="C392" s="62" t="s">
        <v>250</v>
      </c>
      <c r="D392" s="69"/>
      <c r="E392" s="55" t="s">
        <v>58</v>
      </c>
      <c r="F392" s="56" t="s">
        <v>59</v>
      </c>
      <c r="G392" s="56" t="s">
        <v>65</v>
      </c>
      <c r="H392" s="56" t="s">
        <v>135</v>
      </c>
      <c r="I392" s="57" t="s">
        <v>66</v>
      </c>
    </row>
    <row r="393" spans="1:9" ht="24" hidden="1" x14ac:dyDescent="0.25">
      <c r="A393" s="51">
        <v>381</v>
      </c>
      <c r="B393" s="53" t="s">
        <v>354</v>
      </c>
      <c r="C393" s="62" t="s">
        <v>309</v>
      </c>
      <c r="D393" s="69"/>
      <c r="E393" s="55" t="s">
        <v>58</v>
      </c>
      <c r="F393" s="56" t="s">
        <v>59</v>
      </c>
      <c r="G393" s="56" t="s">
        <v>65</v>
      </c>
      <c r="H393" s="56" t="s">
        <v>135</v>
      </c>
      <c r="I393" s="57" t="s">
        <v>66</v>
      </c>
    </row>
    <row r="394" spans="1:9" ht="24" hidden="1" x14ac:dyDescent="0.25">
      <c r="A394" s="51">
        <v>382</v>
      </c>
      <c r="B394" s="53" t="s">
        <v>355</v>
      </c>
      <c r="C394" s="62" t="s">
        <v>309</v>
      </c>
      <c r="D394" s="69"/>
      <c r="E394" s="55" t="s">
        <v>58</v>
      </c>
      <c r="F394" s="56" t="s">
        <v>59</v>
      </c>
      <c r="G394" s="56" t="s">
        <v>65</v>
      </c>
      <c r="H394" s="56" t="s">
        <v>135</v>
      </c>
      <c r="I394" s="57" t="s">
        <v>66</v>
      </c>
    </row>
    <row r="395" spans="1:9" ht="24" hidden="1" x14ac:dyDescent="0.25">
      <c r="A395" s="51">
        <v>383</v>
      </c>
      <c r="B395" s="53" t="s">
        <v>296</v>
      </c>
      <c r="C395" s="62" t="s">
        <v>313</v>
      </c>
      <c r="D395" s="69"/>
      <c r="E395" s="55" t="s">
        <v>58</v>
      </c>
      <c r="F395" s="56" t="s">
        <v>59</v>
      </c>
      <c r="G395" s="56" t="s">
        <v>65</v>
      </c>
      <c r="H395" s="56" t="s">
        <v>135</v>
      </c>
      <c r="I395" s="57" t="s">
        <v>66</v>
      </c>
    </row>
    <row r="396" spans="1:9" ht="24" hidden="1" x14ac:dyDescent="0.25">
      <c r="A396" s="51">
        <v>384</v>
      </c>
      <c r="B396" s="53" t="s">
        <v>356</v>
      </c>
      <c r="C396" s="62" t="s">
        <v>308</v>
      </c>
      <c r="D396" s="69"/>
      <c r="E396" s="55" t="s">
        <v>58</v>
      </c>
      <c r="F396" s="56" t="s">
        <v>59</v>
      </c>
      <c r="G396" s="56" t="s">
        <v>65</v>
      </c>
      <c r="H396" s="56" t="s">
        <v>135</v>
      </c>
      <c r="I396" s="57" t="s">
        <v>66</v>
      </c>
    </row>
    <row r="397" spans="1:9" ht="24" hidden="1" x14ac:dyDescent="0.25">
      <c r="A397" s="51">
        <v>385</v>
      </c>
      <c r="B397" s="53" t="s">
        <v>356</v>
      </c>
      <c r="C397" s="62" t="s">
        <v>308</v>
      </c>
      <c r="D397" s="69"/>
      <c r="E397" s="55" t="s">
        <v>58</v>
      </c>
      <c r="F397" s="56" t="s">
        <v>59</v>
      </c>
      <c r="G397" s="56" t="s">
        <v>65</v>
      </c>
      <c r="H397" s="56" t="s">
        <v>135</v>
      </c>
      <c r="I397" s="57" t="s">
        <v>66</v>
      </c>
    </row>
    <row r="398" spans="1:9" ht="24" hidden="1" x14ac:dyDescent="0.25">
      <c r="A398" s="51">
        <v>386</v>
      </c>
      <c r="B398" s="53" t="s">
        <v>357</v>
      </c>
      <c r="C398" s="62" t="s">
        <v>240</v>
      </c>
      <c r="D398" s="69"/>
      <c r="E398" s="55" t="s">
        <v>58</v>
      </c>
      <c r="F398" s="56" t="s">
        <v>59</v>
      </c>
      <c r="G398" s="56" t="s">
        <v>65</v>
      </c>
      <c r="H398" s="56" t="s">
        <v>135</v>
      </c>
      <c r="I398" s="57" t="s">
        <v>66</v>
      </c>
    </row>
    <row r="399" spans="1:9" ht="24" hidden="1" x14ac:dyDescent="0.25">
      <c r="A399" s="51">
        <v>387</v>
      </c>
      <c r="B399" s="53" t="s">
        <v>358</v>
      </c>
      <c r="C399" s="62" t="s">
        <v>240</v>
      </c>
      <c r="D399" s="69"/>
      <c r="E399" s="55" t="s">
        <v>58</v>
      </c>
      <c r="F399" s="56" t="s">
        <v>59</v>
      </c>
      <c r="G399" s="56" t="s">
        <v>65</v>
      </c>
      <c r="H399" s="56" t="s">
        <v>135</v>
      </c>
      <c r="I399" s="57" t="s">
        <v>66</v>
      </c>
    </row>
    <row r="400" spans="1:9" ht="24" hidden="1" x14ac:dyDescent="0.25">
      <c r="A400" s="51">
        <v>388</v>
      </c>
      <c r="B400" s="53" t="s">
        <v>358</v>
      </c>
      <c r="C400" s="62" t="s">
        <v>240</v>
      </c>
      <c r="D400" s="69"/>
      <c r="E400" s="55" t="s">
        <v>58</v>
      </c>
      <c r="F400" s="56" t="s">
        <v>59</v>
      </c>
      <c r="G400" s="56" t="s">
        <v>65</v>
      </c>
      <c r="H400" s="56" t="s">
        <v>135</v>
      </c>
      <c r="I400" s="57" t="s">
        <v>66</v>
      </c>
    </row>
    <row r="401" spans="1:9" ht="24" hidden="1" x14ac:dyDescent="0.25">
      <c r="A401" s="51">
        <v>389</v>
      </c>
      <c r="B401" s="53" t="s">
        <v>359</v>
      </c>
      <c r="C401" s="62" t="s">
        <v>301</v>
      </c>
      <c r="D401" s="69"/>
      <c r="E401" s="55" t="s">
        <v>58</v>
      </c>
      <c r="F401" s="56" t="s">
        <v>59</v>
      </c>
      <c r="G401" s="56" t="s">
        <v>65</v>
      </c>
      <c r="H401" s="56" t="s">
        <v>135</v>
      </c>
      <c r="I401" s="57" t="s">
        <v>66</v>
      </c>
    </row>
    <row r="402" spans="1:9" ht="24" hidden="1" x14ac:dyDescent="0.25">
      <c r="A402" s="51">
        <v>390</v>
      </c>
      <c r="B402" s="53" t="s">
        <v>360</v>
      </c>
      <c r="C402" s="62" t="s">
        <v>250</v>
      </c>
      <c r="D402" s="69"/>
      <c r="E402" s="55" t="s">
        <v>58</v>
      </c>
      <c r="F402" s="56" t="s">
        <v>59</v>
      </c>
      <c r="G402" s="56" t="s">
        <v>65</v>
      </c>
      <c r="H402" s="56" t="s">
        <v>135</v>
      </c>
      <c r="I402" s="57" t="s">
        <v>66</v>
      </c>
    </row>
    <row r="403" spans="1:9" ht="24" hidden="1" x14ac:dyDescent="0.25">
      <c r="A403" s="51">
        <v>391</v>
      </c>
      <c r="B403" s="53" t="s">
        <v>361</v>
      </c>
      <c r="C403" s="62" t="s">
        <v>249</v>
      </c>
      <c r="D403" s="69"/>
      <c r="E403" s="55" t="s">
        <v>58</v>
      </c>
      <c r="F403" s="56" t="s">
        <v>59</v>
      </c>
      <c r="G403" s="56" t="s">
        <v>65</v>
      </c>
      <c r="H403" s="56" t="s">
        <v>135</v>
      </c>
      <c r="I403" s="57" t="s">
        <v>66</v>
      </c>
    </row>
    <row r="404" spans="1:9" ht="24" hidden="1" x14ac:dyDescent="0.25">
      <c r="A404" s="51">
        <v>392</v>
      </c>
      <c r="B404" s="53" t="s">
        <v>362</v>
      </c>
      <c r="C404" s="62" t="s">
        <v>250</v>
      </c>
      <c r="D404" s="69"/>
      <c r="E404" s="55" t="s">
        <v>58</v>
      </c>
      <c r="F404" s="56" t="s">
        <v>59</v>
      </c>
      <c r="G404" s="56" t="s">
        <v>65</v>
      </c>
      <c r="H404" s="56" t="s">
        <v>135</v>
      </c>
      <c r="I404" s="57" t="s">
        <v>66</v>
      </c>
    </row>
    <row r="405" spans="1:9" ht="24" hidden="1" x14ac:dyDescent="0.25">
      <c r="A405" s="51">
        <v>393</v>
      </c>
      <c r="B405" s="53" t="s">
        <v>362</v>
      </c>
      <c r="C405" s="62" t="s">
        <v>250</v>
      </c>
      <c r="D405" s="69"/>
      <c r="E405" s="55" t="s">
        <v>58</v>
      </c>
      <c r="F405" s="56" t="s">
        <v>59</v>
      </c>
      <c r="G405" s="56" t="s">
        <v>65</v>
      </c>
      <c r="H405" s="56" t="s">
        <v>135</v>
      </c>
      <c r="I405" s="57" t="s">
        <v>66</v>
      </c>
    </row>
    <row r="406" spans="1:9" ht="24" hidden="1" x14ac:dyDescent="0.25">
      <c r="A406" s="51">
        <v>394</v>
      </c>
      <c r="B406" s="53" t="s">
        <v>283</v>
      </c>
      <c r="C406" s="62" t="s">
        <v>301</v>
      </c>
      <c r="D406" s="69"/>
      <c r="E406" s="55" t="s">
        <v>58</v>
      </c>
      <c r="F406" s="56" t="s">
        <v>59</v>
      </c>
      <c r="G406" s="56" t="s">
        <v>65</v>
      </c>
      <c r="H406" s="56" t="s">
        <v>135</v>
      </c>
      <c r="I406" s="57" t="s">
        <v>66</v>
      </c>
    </row>
    <row r="407" spans="1:9" ht="24" hidden="1" x14ac:dyDescent="0.25">
      <c r="A407" s="51">
        <v>395</v>
      </c>
      <c r="B407" s="53" t="s">
        <v>363</v>
      </c>
      <c r="C407" s="62" t="s">
        <v>395</v>
      </c>
      <c r="D407" s="69"/>
      <c r="E407" s="55" t="s">
        <v>58</v>
      </c>
      <c r="F407" s="56" t="s">
        <v>59</v>
      </c>
      <c r="G407" s="56" t="s">
        <v>65</v>
      </c>
      <c r="H407" s="56" t="s">
        <v>135</v>
      </c>
      <c r="I407" s="57" t="s">
        <v>66</v>
      </c>
    </row>
    <row r="408" spans="1:9" ht="24" hidden="1" x14ac:dyDescent="0.25">
      <c r="A408" s="51">
        <v>396</v>
      </c>
      <c r="B408" s="53" t="s">
        <v>364</v>
      </c>
      <c r="C408" s="53" t="s">
        <v>263</v>
      </c>
      <c r="D408" s="69"/>
      <c r="E408" s="55" t="s">
        <v>58</v>
      </c>
      <c r="F408" s="56" t="s">
        <v>59</v>
      </c>
      <c r="G408" s="56" t="s">
        <v>65</v>
      </c>
      <c r="H408" s="56" t="s">
        <v>135</v>
      </c>
      <c r="I408" s="57" t="s">
        <v>66</v>
      </c>
    </row>
    <row r="409" spans="1:9" ht="24" hidden="1" x14ac:dyDescent="0.25">
      <c r="A409" s="51">
        <v>397</v>
      </c>
      <c r="B409" s="53" t="s">
        <v>365</v>
      </c>
      <c r="C409" s="62" t="s">
        <v>304</v>
      </c>
      <c r="D409" s="69"/>
      <c r="E409" s="55" t="s">
        <v>58</v>
      </c>
      <c r="F409" s="56" t="s">
        <v>59</v>
      </c>
      <c r="G409" s="56" t="s">
        <v>65</v>
      </c>
      <c r="H409" s="56" t="s">
        <v>135</v>
      </c>
      <c r="I409" s="57" t="s">
        <v>66</v>
      </c>
    </row>
    <row r="410" spans="1:9" ht="24" hidden="1" x14ac:dyDescent="0.25">
      <c r="A410" s="51">
        <v>398</v>
      </c>
      <c r="B410" s="53" t="s">
        <v>366</v>
      </c>
      <c r="C410" s="62" t="s">
        <v>304</v>
      </c>
      <c r="D410" s="69"/>
      <c r="E410" s="55" t="s">
        <v>58</v>
      </c>
      <c r="F410" s="56" t="s">
        <v>59</v>
      </c>
      <c r="G410" s="56" t="s">
        <v>65</v>
      </c>
      <c r="H410" s="56" t="s">
        <v>135</v>
      </c>
      <c r="I410" s="57" t="s">
        <v>66</v>
      </c>
    </row>
    <row r="411" spans="1:9" ht="24" hidden="1" x14ac:dyDescent="0.25">
      <c r="A411" s="51">
        <v>399</v>
      </c>
      <c r="B411" s="53" t="s">
        <v>367</v>
      </c>
      <c r="C411" s="62" t="s">
        <v>240</v>
      </c>
      <c r="D411" s="69"/>
      <c r="E411" s="55" t="s">
        <v>58</v>
      </c>
      <c r="F411" s="56" t="s">
        <v>59</v>
      </c>
      <c r="G411" s="56" t="s">
        <v>65</v>
      </c>
      <c r="H411" s="56" t="s">
        <v>135</v>
      </c>
      <c r="I411" s="57" t="s">
        <v>66</v>
      </c>
    </row>
    <row r="412" spans="1:9" ht="24" hidden="1" x14ac:dyDescent="0.25">
      <c r="A412" s="51">
        <v>400</v>
      </c>
      <c r="B412" s="53" t="s">
        <v>368</v>
      </c>
      <c r="C412" s="62" t="s">
        <v>240</v>
      </c>
      <c r="D412" s="69"/>
      <c r="E412" s="55" t="s">
        <v>58</v>
      </c>
      <c r="F412" s="56" t="s">
        <v>59</v>
      </c>
      <c r="G412" s="56" t="s">
        <v>65</v>
      </c>
      <c r="H412" s="56" t="s">
        <v>135</v>
      </c>
      <c r="I412" s="57" t="s">
        <v>66</v>
      </c>
    </row>
    <row r="413" spans="1:9" ht="24" hidden="1" x14ac:dyDescent="0.25">
      <c r="A413" s="51">
        <v>401</v>
      </c>
      <c r="B413" s="53" t="s">
        <v>369</v>
      </c>
      <c r="C413" s="62" t="s">
        <v>240</v>
      </c>
      <c r="D413" s="69"/>
      <c r="E413" s="55" t="s">
        <v>58</v>
      </c>
      <c r="F413" s="56" t="s">
        <v>59</v>
      </c>
      <c r="G413" s="56" t="s">
        <v>65</v>
      </c>
      <c r="H413" s="56" t="s">
        <v>135</v>
      </c>
      <c r="I413" s="57" t="s">
        <v>66</v>
      </c>
    </row>
    <row r="414" spans="1:9" ht="24" hidden="1" x14ac:dyDescent="0.25">
      <c r="A414" s="51">
        <v>402</v>
      </c>
      <c r="B414" s="53" t="s">
        <v>370</v>
      </c>
      <c r="C414" s="62" t="s">
        <v>240</v>
      </c>
      <c r="D414" s="69"/>
      <c r="E414" s="55" t="s">
        <v>58</v>
      </c>
      <c r="F414" s="56" t="s">
        <v>59</v>
      </c>
      <c r="G414" s="56" t="s">
        <v>65</v>
      </c>
      <c r="H414" s="56" t="s">
        <v>135</v>
      </c>
      <c r="I414" s="57" t="s">
        <v>66</v>
      </c>
    </row>
    <row r="415" spans="1:9" ht="24" hidden="1" x14ac:dyDescent="0.25">
      <c r="A415" s="51">
        <v>403</v>
      </c>
      <c r="B415" s="53" t="s">
        <v>371</v>
      </c>
      <c r="C415" s="62" t="s">
        <v>232</v>
      </c>
      <c r="D415" s="69"/>
      <c r="E415" s="55" t="s">
        <v>58</v>
      </c>
      <c r="F415" s="56" t="s">
        <v>59</v>
      </c>
      <c r="G415" s="56" t="s">
        <v>65</v>
      </c>
      <c r="H415" s="56" t="s">
        <v>135</v>
      </c>
      <c r="I415" s="57" t="s">
        <v>66</v>
      </c>
    </row>
    <row r="416" spans="1:9" ht="24" hidden="1" x14ac:dyDescent="0.25">
      <c r="A416" s="51">
        <v>404</v>
      </c>
      <c r="B416" s="53" t="s">
        <v>284</v>
      </c>
      <c r="C416" s="53" t="s">
        <v>260</v>
      </c>
      <c r="D416" s="69"/>
      <c r="E416" s="55" t="s">
        <v>58</v>
      </c>
      <c r="F416" s="56" t="s">
        <v>59</v>
      </c>
      <c r="G416" s="56" t="s">
        <v>65</v>
      </c>
      <c r="H416" s="56" t="s">
        <v>135</v>
      </c>
      <c r="I416" s="57" t="s">
        <v>66</v>
      </c>
    </row>
    <row r="417" spans="1:9" ht="24" hidden="1" x14ac:dyDescent="0.25">
      <c r="A417" s="51">
        <v>405</v>
      </c>
      <c r="B417" s="53" t="s">
        <v>284</v>
      </c>
      <c r="C417" s="53" t="s">
        <v>260</v>
      </c>
      <c r="D417" s="69"/>
      <c r="E417" s="55" t="s">
        <v>58</v>
      </c>
      <c r="F417" s="56" t="s">
        <v>59</v>
      </c>
      <c r="G417" s="56" t="s">
        <v>65</v>
      </c>
      <c r="H417" s="56" t="s">
        <v>135</v>
      </c>
      <c r="I417" s="57" t="s">
        <v>66</v>
      </c>
    </row>
    <row r="418" spans="1:9" ht="24" hidden="1" x14ac:dyDescent="0.25">
      <c r="A418" s="51">
        <v>406</v>
      </c>
      <c r="B418" s="53" t="s">
        <v>285</v>
      </c>
      <c r="C418" s="53" t="s">
        <v>260</v>
      </c>
      <c r="D418" s="69"/>
      <c r="E418" s="55" t="s">
        <v>58</v>
      </c>
      <c r="F418" s="56" t="s">
        <v>59</v>
      </c>
      <c r="G418" s="56" t="s">
        <v>65</v>
      </c>
      <c r="H418" s="56" t="s">
        <v>135</v>
      </c>
      <c r="I418" s="57" t="s">
        <v>66</v>
      </c>
    </row>
    <row r="419" spans="1:9" ht="24" hidden="1" x14ac:dyDescent="0.25">
      <c r="A419" s="51">
        <v>407</v>
      </c>
      <c r="B419" s="53" t="s">
        <v>372</v>
      </c>
      <c r="C419" s="53" t="s">
        <v>260</v>
      </c>
      <c r="D419" s="69"/>
      <c r="E419" s="55" t="s">
        <v>58</v>
      </c>
      <c r="F419" s="56" t="s">
        <v>59</v>
      </c>
      <c r="G419" s="56" t="s">
        <v>65</v>
      </c>
      <c r="H419" s="56" t="s">
        <v>135</v>
      </c>
      <c r="I419" s="57" t="s">
        <v>66</v>
      </c>
    </row>
    <row r="420" spans="1:9" ht="24" hidden="1" x14ac:dyDescent="0.25">
      <c r="A420" s="51">
        <v>408</v>
      </c>
      <c r="B420" s="53" t="s">
        <v>373</v>
      </c>
      <c r="C420" s="89" t="s">
        <v>319</v>
      </c>
      <c r="D420" s="69"/>
      <c r="E420" s="55" t="s">
        <v>58</v>
      </c>
      <c r="F420" s="56" t="s">
        <v>59</v>
      </c>
      <c r="G420" s="56" t="s">
        <v>65</v>
      </c>
      <c r="H420" s="56" t="s">
        <v>135</v>
      </c>
      <c r="I420" s="57" t="s">
        <v>66</v>
      </c>
    </row>
    <row r="421" spans="1:9" ht="24" hidden="1" x14ac:dyDescent="0.25">
      <c r="A421" s="51">
        <v>409</v>
      </c>
      <c r="B421" s="53" t="s">
        <v>374</v>
      </c>
      <c r="C421" s="62" t="s">
        <v>394</v>
      </c>
      <c r="D421" s="69"/>
      <c r="E421" s="55" t="s">
        <v>58</v>
      </c>
      <c r="F421" s="56" t="s">
        <v>59</v>
      </c>
      <c r="G421" s="56" t="s">
        <v>65</v>
      </c>
      <c r="H421" s="56" t="s">
        <v>135</v>
      </c>
      <c r="I421" s="57" t="s">
        <v>66</v>
      </c>
    </row>
    <row r="422" spans="1:9" ht="24" hidden="1" x14ac:dyDescent="0.25">
      <c r="A422" s="51">
        <v>410</v>
      </c>
      <c r="B422" s="53" t="s">
        <v>286</v>
      </c>
      <c r="C422" s="62" t="s">
        <v>301</v>
      </c>
      <c r="D422" s="69"/>
      <c r="E422" s="55" t="s">
        <v>58</v>
      </c>
      <c r="F422" s="56" t="s">
        <v>59</v>
      </c>
      <c r="G422" s="56" t="s">
        <v>65</v>
      </c>
      <c r="H422" s="56" t="s">
        <v>135</v>
      </c>
      <c r="I422" s="57" t="s">
        <v>66</v>
      </c>
    </row>
    <row r="423" spans="1:9" ht="24" hidden="1" x14ac:dyDescent="0.25">
      <c r="A423" s="51">
        <v>411</v>
      </c>
      <c r="B423" s="53" t="s">
        <v>375</v>
      </c>
      <c r="C423" s="62" t="s">
        <v>311</v>
      </c>
      <c r="D423" s="69"/>
      <c r="E423" s="55" t="s">
        <v>58</v>
      </c>
      <c r="F423" s="56" t="s">
        <v>59</v>
      </c>
      <c r="G423" s="56" t="s">
        <v>65</v>
      </c>
      <c r="H423" s="56" t="s">
        <v>135</v>
      </c>
      <c r="I423" s="57" t="s">
        <v>66</v>
      </c>
    </row>
    <row r="424" spans="1:9" ht="24" hidden="1" x14ac:dyDescent="0.25">
      <c r="A424" s="51">
        <v>412</v>
      </c>
      <c r="B424" s="53" t="s">
        <v>376</v>
      </c>
      <c r="C424" s="53" t="s">
        <v>262</v>
      </c>
      <c r="D424" s="69"/>
      <c r="E424" s="55" t="s">
        <v>58</v>
      </c>
      <c r="F424" s="56" t="s">
        <v>59</v>
      </c>
      <c r="G424" s="56" t="s">
        <v>65</v>
      </c>
      <c r="H424" s="56" t="s">
        <v>135</v>
      </c>
      <c r="I424" s="57" t="s">
        <v>66</v>
      </c>
    </row>
    <row r="425" spans="1:9" ht="24" hidden="1" x14ac:dyDescent="0.25">
      <c r="A425" s="51">
        <v>413</v>
      </c>
      <c r="B425" s="53" t="s">
        <v>376</v>
      </c>
      <c r="C425" s="53" t="s">
        <v>262</v>
      </c>
      <c r="D425" s="69"/>
      <c r="E425" s="55" t="s">
        <v>58</v>
      </c>
      <c r="F425" s="56" t="s">
        <v>59</v>
      </c>
      <c r="G425" s="56" t="s">
        <v>65</v>
      </c>
      <c r="H425" s="56" t="s">
        <v>135</v>
      </c>
      <c r="I425" s="57" t="s">
        <v>66</v>
      </c>
    </row>
    <row r="426" spans="1:9" ht="24" hidden="1" x14ac:dyDescent="0.25">
      <c r="A426" s="51">
        <v>414</v>
      </c>
      <c r="B426" s="53" t="s">
        <v>377</v>
      </c>
      <c r="C426" s="62" t="s">
        <v>305</v>
      </c>
      <c r="D426" s="69"/>
      <c r="E426" s="55" t="s">
        <v>58</v>
      </c>
      <c r="F426" s="56" t="s">
        <v>59</v>
      </c>
      <c r="G426" s="56" t="s">
        <v>65</v>
      </c>
      <c r="H426" s="56" t="s">
        <v>135</v>
      </c>
      <c r="I426" s="57" t="s">
        <v>66</v>
      </c>
    </row>
    <row r="427" spans="1:9" ht="24" hidden="1" x14ac:dyDescent="0.25">
      <c r="A427" s="51">
        <v>415</v>
      </c>
      <c r="B427" s="53" t="s">
        <v>377</v>
      </c>
      <c r="C427" s="62" t="s">
        <v>305</v>
      </c>
      <c r="D427" s="69"/>
      <c r="E427" s="55" t="s">
        <v>58</v>
      </c>
      <c r="F427" s="56" t="s">
        <v>59</v>
      </c>
      <c r="G427" s="56" t="s">
        <v>65</v>
      </c>
      <c r="H427" s="56" t="s">
        <v>135</v>
      </c>
      <c r="I427" s="57" t="s">
        <v>66</v>
      </c>
    </row>
    <row r="428" spans="1:9" ht="24" hidden="1" x14ac:dyDescent="0.25">
      <c r="A428" s="51">
        <v>416</v>
      </c>
      <c r="B428" s="53" t="s">
        <v>378</v>
      </c>
      <c r="C428" s="62" t="s">
        <v>305</v>
      </c>
      <c r="D428" s="69"/>
      <c r="E428" s="55" t="s">
        <v>58</v>
      </c>
      <c r="F428" s="56" t="s">
        <v>59</v>
      </c>
      <c r="G428" s="56" t="s">
        <v>65</v>
      </c>
      <c r="H428" s="56" t="s">
        <v>135</v>
      </c>
      <c r="I428" s="57" t="s">
        <v>66</v>
      </c>
    </row>
    <row r="429" spans="1:9" ht="24" hidden="1" x14ac:dyDescent="0.25">
      <c r="A429" s="51">
        <v>417</v>
      </c>
      <c r="B429" s="53" t="s">
        <v>281</v>
      </c>
      <c r="C429" s="62" t="s">
        <v>299</v>
      </c>
      <c r="D429" s="69"/>
      <c r="E429" s="55" t="s">
        <v>58</v>
      </c>
      <c r="F429" s="56" t="s">
        <v>59</v>
      </c>
      <c r="G429" s="56" t="s">
        <v>65</v>
      </c>
      <c r="H429" s="56" t="s">
        <v>135</v>
      </c>
      <c r="I429" s="57" t="s">
        <v>66</v>
      </c>
    </row>
    <row r="430" spans="1:9" ht="24" hidden="1" x14ac:dyDescent="0.25">
      <c r="A430" s="51">
        <v>418</v>
      </c>
      <c r="B430" s="53" t="s">
        <v>281</v>
      </c>
      <c r="C430" s="62" t="s">
        <v>299</v>
      </c>
      <c r="D430" s="69"/>
      <c r="E430" s="55" t="s">
        <v>58</v>
      </c>
      <c r="F430" s="56" t="s">
        <v>59</v>
      </c>
      <c r="G430" s="56" t="s">
        <v>65</v>
      </c>
      <c r="H430" s="56" t="s">
        <v>135</v>
      </c>
      <c r="I430" s="57" t="s">
        <v>66</v>
      </c>
    </row>
    <row r="431" spans="1:9" ht="24" hidden="1" x14ac:dyDescent="0.25">
      <c r="A431" s="51">
        <v>419</v>
      </c>
      <c r="B431" s="53" t="s">
        <v>281</v>
      </c>
      <c r="C431" s="62" t="s">
        <v>299</v>
      </c>
      <c r="D431" s="69"/>
      <c r="E431" s="55" t="s">
        <v>58</v>
      </c>
      <c r="F431" s="56" t="s">
        <v>59</v>
      </c>
      <c r="G431" s="56" t="s">
        <v>65</v>
      </c>
      <c r="H431" s="56" t="s">
        <v>135</v>
      </c>
      <c r="I431" s="57" t="s">
        <v>66</v>
      </c>
    </row>
    <row r="432" spans="1:9" ht="24" hidden="1" x14ac:dyDescent="0.25">
      <c r="A432" s="51">
        <v>420</v>
      </c>
      <c r="B432" s="53" t="s">
        <v>399</v>
      </c>
      <c r="C432" s="53" t="s">
        <v>261</v>
      </c>
      <c r="D432" s="69"/>
      <c r="E432" s="55" t="s">
        <v>58</v>
      </c>
      <c r="F432" s="56" t="s">
        <v>59</v>
      </c>
      <c r="G432" s="56" t="s">
        <v>65</v>
      </c>
      <c r="H432" s="56" t="s">
        <v>135</v>
      </c>
      <c r="I432" s="57" t="s">
        <v>66</v>
      </c>
    </row>
    <row r="433" spans="1:9" ht="24" hidden="1" x14ac:dyDescent="0.25">
      <c r="A433" s="51">
        <v>421</v>
      </c>
      <c r="B433" s="53" t="s">
        <v>379</v>
      </c>
      <c r="C433" s="89" t="s">
        <v>319</v>
      </c>
      <c r="D433" s="69"/>
      <c r="E433" s="55" t="s">
        <v>58</v>
      </c>
      <c r="F433" s="56" t="s">
        <v>59</v>
      </c>
      <c r="G433" s="56" t="s">
        <v>65</v>
      </c>
      <c r="H433" s="56" t="s">
        <v>135</v>
      </c>
      <c r="I433" s="57" t="s">
        <v>66</v>
      </c>
    </row>
    <row r="434" spans="1:9" ht="24" hidden="1" x14ac:dyDescent="0.25">
      <c r="A434" s="51">
        <v>422</v>
      </c>
      <c r="B434" s="53" t="s">
        <v>379</v>
      </c>
      <c r="C434" s="89" t="s">
        <v>319</v>
      </c>
      <c r="D434" s="69"/>
      <c r="E434" s="55" t="s">
        <v>58</v>
      </c>
      <c r="F434" s="56" t="s">
        <v>59</v>
      </c>
      <c r="G434" s="56" t="s">
        <v>65</v>
      </c>
      <c r="H434" s="56" t="s">
        <v>135</v>
      </c>
      <c r="I434" s="57" t="s">
        <v>66</v>
      </c>
    </row>
    <row r="435" spans="1:9" ht="24" hidden="1" x14ac:dyDescent="0.25">
      <c r="A435" s="51">
        <v>423</v>
      </c>
      <c r="B435" s="53" t="s">
        <v>380</v>
      </c>
      <c r="C435" s="62" t="s">
        <v>314</v>
      </c>
      <c r="D435" s="69"/>
      <c r="E435" s="55" t="s">
        <v>58</v>
      </c>
      <c r="F435" s="56" t="s">
        <v>59</v>
      </c>
      <c r="G435" s="56" t="s">
        <v>65</v>
      </c>
      <c r="H435" s="56" t="s">
        <v>135</v>
      </c>
      <c r="I435" s="57" t="s">
        <v>66</v>
      </c>
    </row>
    <row r="436" spans="1:9" ht="24" hidden="1" x14ac:dyDescent="0.25">
      <c r="A436" s="51">
        <v>424</v>
      </c>
      <c r="B436" s="53" t="s">
        <v>381</v>
      </c>
      <c r="C436" s="62" t="s">
        <v>303</v>
      </c>
      <c r="D436" s="69"/>
      <c r="E436" s="55" t="s">
        <v>58</v>
      </c>
      <c r="F436" s="56" t="s">
        <v>59</v>
      </c>
      <c r="G436" s="56" t="s">
        <v>65</v>
      </c>
      <c r="H436" s="56" t="s">
        <v>135</v>
      </c>
      <c r="I436" s="57" t="s">
        <v>66</v>
      </c>
    </row>
    <row r="437" spans="1:9" ht="24" hidden="1" x14ac:dyDescent="0.25">
      <c r="A437" s="51">
        <v>425</v>
      </c>
      <c r="B437" s="53" t="s">
        <v>288</v>
      </c>
      <c r="C437" s="62" t="s">
        <v>303</v>
      </c>
      <c r="D437" s="69"/>
      <c r="E437" s="55" t="s">
        <v>58</v>
      </c>
      <c r="F437" s="56" t="s">
        <v>59</v>
      </c>
      <c r="G437" s="56" t="s">
        <v>65</v>
      </c>
      <c r="H437" s="56" t="s">
        <v>135</v>
      </c>
      <c r="I437" s="57" t="s">
        <v>66</v>
      </c>
    </row>
    <row r="438" spans="1:9" ht="24" hidden="1" x14ac:dyDescent="0.25">
      <c r="A438" s="51">
        <v>426</v>
      </c>
      <c r="B438" s="53" t="s">
        <v>382</v>
      </c>
      <c r="C438" s="62" t="s">
        <v>303</v>
      </c>
      <c r="D438" s="69"/>
      <c r="E438" s="55" t="s">
        <v>58</v>
      </c>
      <c r="F438" s="56" t="s">
        <v>59</v>
      </c>
      <c r="G438" s="56" t="s">
        <v>65</v>
      </c>
      <c r="H438" s="56" t="s">
        <v>135</v>
      </c>
      <c r="I438" s="57" t="s">
        <v>66</v>
      </c>
    </row>
    <row r="439" spans="1:9" ht="24" hidden="1" x14ac:dyDescent="0.25">
      <c r="A439" s="51">
        <v>427</v>
      </c>
      <c r="B439" s="53" t="s">
        <v>383</v>
      </c>
      <c r="C439" s="62" t="s">
        <v>246</v>
      </c>
      <c r="D439" s="69"/>
      <c r="E439" s="55" t="s">
        <v>58</v>
      </c>
      <c r="F439" s="56" t="s">
        <v>59</v>
      </c>
      <c r="G439" s="56" t="s">
        <v>65</v>
      </c>
      <c r="H439" s="56" t="s">
        <v>135</v>
      </c>
      <c r="I439" s="57" t="s">
        <v>66</v>
      </c>
    </row>
    <row r="440" spans="1:9" ht="24" hidden="1" x14ac:dyDescent="0.25">
      <c r="A440" s="51">
        <v>428</v>
      </c>
      <c r="B440" s="53" t="s">
        <v>297</v>
      </c>
      <c r="C440" s="62" t="s">
        <v>246</v>
      </c>
      <c r="D440" s="69"/>
      <c r="E440" s="55" t="s">
        <v>58</v>
      </c>
      <c r="F440" s="56" t="s">
        <v>59</v>
      </c>
      <c r="G440" s="56" t="s">
        <v>65</v>
      </c>
      <c r="H440" s="56" t="s">
        <v>135</v>
      </c>
      <c r="I440" s="57" t="s">
        <v>66</v>
      </c>
    </row>
    <row r="441" spans="1:9" ht="24" hidden="1" x14ac:dyDescent="0.25">
      <c r="A441" s="51">
        <v>429</v>
      </c>
      <c r="B441" s="53" t="s">
        <v>297</v>
      </c>
      <c r="C441" s="62" t="s">
        <v>246</v>
      </c>
      <c r="D441" s="69"/>
      <c r="E441" s="55" t="s">
        <v>58</v>
      </c>
      <c r="F441" s="56" t="s">
        <v>59</v>
      </c>
      <c r="G441" s="56" t="s">
        <v>65</v>
      </c>
      <c r="H441" s="56" t="s">
        <v>135</v>
      </c>
      <c r="I441" s="57" t="s">
        <v>66</v>
      </c>
    </row>
    <row r="442" spans="1:9" ht="24" hidden="1" x14ac:dyDescent="0.25">
      <c r="A442" s="51">
        <v>430</v>
      </c>
      <c r="B442" s="53" t="s">
        <v>384</v>
      </c>
      <c r="C442" s="62" t="s">
        <v>246</v>
      </c>
      <c r="D442" s="69"/>
      <c r="E442" s="55" t="s">
        <v>58</v>
      </c>
      <c r="F442" s="56" t="s">
        <v>59</v>
      </c>
      <c r="G442" s="56" t="s">
        <v>65</v>
      </c>
      <c r="H442" s="56" t="s">
        <v>135</v>
      </c>
      <c r="I442" s="57" t="s">
        <v>66</v>
      </c>
    </row>
    <row r="443" spans="1:9" ht="24" hidden="1" x14ac:dyDescent="0.25">
      <c r="A443" s="51">
        <v>431</v>
      </c>
      <c r="B443" s="53" t="s">
        <v>384</v>
      </c>
      <c r="C443" s="62" t="s">
        <v>246</v>
      </c>
      <c r="D443" s="69"/>
      <c r="E443" s="55" t="s">
        <v>58</v>
      </c>
      <c r="F443" s="56" t="s">
        <v>59</v>
      </c>
      <c r="G443" s="56" t="s">
        <v>65</v>
      </c>
      <c r="H443" s="56" t="s">
        <v>135</v>
      </c>
      <c r="I443" s="57" t="s">
        <v>66</v>
      </c>
    </row>
    <row r="444" spans="1:9" ht="24" hidden="1" x14ac:dyDescent="0.25">
      <c r="A444" s="51">
        <v>432</v>
      </c>
      <c r="B444" s="53" t="s">
        <v>385</v>
      </c>
      <c r="C444" s="62" t="s">
        <v>300</v>
      </c>
      <c r="D444" s="69"/>
      <c r="E444" s="55" t="s">
        <v>58</v>
      </c>
      <c r="F444" s="56" t="s">
        <v>59</v>
      </c>
      <c r="G444" s="56" t="s">
        <v>65</v>
      </c>
      <c r="H444" s="56" t="s">
        <v>135</v>
      </c>
      <c r="I444" s="57" t="s">
        <v>66</v>
      </c>
    </row>
    <row r="445" spans="1:9" ht="24" hidden="1" x14ac:dyDescent="0.25">
      <c r="A445" s="51">
        <v>433</v>
      </c>
      <c r="B445" s="53" t="s">
        <v>386</v>
      </c>
      <c r="C445" s="62" t="s">
        <v>393</v>
      </c>
      <c r="D445" s="69"/>
      <c r="E445" s="55" t="s">
        <v>58</v>
      </c>
      <c r="F445" s="56" t="s">
        <v>59</v>
      </c>
      <c r="G445" s="56" t="s">
        <v>65</v>
      </c>
      <c r="H445" s="56" t="s">
        <v>135</v>
      </c>
      <c r="I445" s="57" t="s">
        <v>66</v>
      </c>
    </row>
    <row r="446" spans="1:9" ht="24" hidden="1" x14ac:dyDescent="0.25">
      <c r="A446" s="51">
        <v>434</v>
      </c>
      <c r="B446" s="53" t="s">
        <v>387</v>
      </c>
      <c r="C446" s="53" t="s">
        <v>258</v>
      </c>
      <c r="D446" s="69"/>
      <c r="E446" s="55" t="s">
        <v>58</v>
      </c>
      <c r="F446" s="56" t="s">
        <v>59</v>
      </c>
      <c r="G446" s="56" t="s">
        <v>65</v>
      </c>
      <c r="H446" s="56" t="s">
        <v>135</v>
      </c>
      <c r="I446" s="57" t="s">
        <v>66</v>
      </c>
    </row>
    <row r="447" spans="1:9" ht="24" hidden="1" x14ac:dyDescent="0.25">
      <c r="A447" s="51">
        <v>435</v>
      </c>
      <c r="B447" s="53" t="s">
        <v>387</v>
      </c>
      <c r="C447" s="53" t="s">
        <v>258</v>
      </c>
      <c r="D447" s="69"/>
      <c r="E447" s="55" t="s">
        <v>58</v>
      </c>
      <c r="F447" s="56" t="s">
        <v>59</v>
      </c>
      <c r="G447" s="56" t="s">
        <v>65</v>
      </c>
      <c r="H447" s="56" t="s">
        <v>135</v>
      </c>
      <c r="I447" s="57" t="s">
        <v>66</v>
      </c>
    </row>
    <row r="448" spans="1:9" ht="24" hidden="1" x14ac:dyDescent="0.25">
      <c r="A448" s="51">
        <v>436</v>
      </c>
      <c r="B448" s="53" t="s">
        <v>388</v>
      </c>
      <c r="C448" s="53" t="s">
        <v>258</v>
      </c>
      <c r="D448" s="69"/>
      <c r="E448" s="55" t="s">
        <v>58</v>
      </c>
      <c r="F448" s="56" t="s">
        <v>59</v>
      </c>
      <c r="G448" s="56" t="s">
        <v>65</v>
      </c>
      <c r="H448" s="56" t="s">
        <v>135</v>
      </c>
      <c r="I448" s="57" t="s">
        <v>66</v>
      </c>
    </row>
    <row r="449" spans="1:9" ht="24" hidden="1" x14ac:dyDescent="0.25">
      <c r="A449" s="51">
        <v>437</v>
      </c>
      <c r="B449" s="53" t="s">
        <v>389</v>
      </c>
      <c r="C449" s="53" t="s">
        <v>258</v>
      </c>
      <c r="D449" s="69"/>
      <c r="E449" s="55" t="s">
        <v>58</v>
      </c>
      <c r="F449" s="56" t="s">
        <v>59</v>
      </c>
      <c r="G449" s="56" t="s">
        <v>65</v>
      </c>
      <c r="H449" s="56" t="s">
        <v>135</v>
      </c>
      <c r="I449" s="57" t="s">
        <v>66</v>
      </c>
    </row>
    <row r="450" spans="1:9" ht="24" hidden="1" x14ac:dyDescent="0.25">
      <c r="A450" s="51">
        <v>438</v>
      </c>
      <c r="B450" s="53" t="s">
        <v>289</v>
      </c>
      <c r="C450" s="62" t="s">
        <v>306</v>
      </c>
      <c r="D450" s="69"/>
      <c r="E450" s="55" t="s">
        <v>58</v>
      </c>
      <c r="F450" s="56" t="s">
        <v>59</v>
      </c>
      <c r="G450" s="56" t="s">
        <v>65</v>
      </c>
      <c r="H450" s="56" t="s">
        <v>135</v>
      </c>
      <c r="I450" s="57" t="s">
        <v>66</v>
      </c>
    </row>
    <row r="451" spans="1:9" ht="24" hidden="1" x14ac:dyDescent="0.25">
      <c r="A451" s="51">
        <v>439</v>
      </c>
      <c r="B451" s="53" t="s">
        <v>390</v>
      </c>
      <c r="C451" s="62" t="s">
        <v>306</v>
      </c>
      <c r="D451" s="69"/>
      <c r="E451" s="55" t="s">
        <v>58</v>
      </c>
      <c r="F451" s="56" t="s">
        <v>59</v>
      </c>
      <c r="G451" s="56" t="s">
        <v>65</v>
      </c>
      <c r="H451" s="56" t="s">
        <v>135</v>
      </c>
      <c r="I451" s="57" t="s">
        <v>66</v>
      </c>
    </row>
    <row r="452" spans="1:9" ht="24" hidden="1" x14ac:dyDescent="0.25">
      <c r="A452" s="51">
        <v>440</v>
      </c>
      <c r="B452" s="53" t="s">
        <v>390</v>
      </c>
      <c r="C452" s="62" t="s">
        <v>306</v>
      </c>
      <c r="D452" s="69"/>
      <c r="E452" s="55" t="s">
        <v>58</v>
      </c>
      <c r="F452" s="56" t="s">
        <v>59</v>
      </c>
      <c r="G452" s="56" t="s">
        <v>65</v>
      </c>
      <c r="H452" s="56" t="s">
        <v>135</v>
      </c>
      <c r="I452" s="57" t="s">
        <v>66</v>
      </c>
    </row>
    <row r="453" spans="1:9" ht="24" hidden="1" x14ac:dyDescent="0.25">
      <c r="A453" s="51">
        <v>441</v>
      </c>
      <c r="B453" s="53" t="s">
        <v>390</v>
      </c>
      <c r="C453" s="62" t="s">
        <v>306</v>
      </c>
      <c r="D453" s="69"/>
      <c r="E453" s="55" t="s">
        <v>58</v>
      </c>
      <c r="F453" s="56" t="s">
        <v>59</v>
      </c>
      <c r="G453" s="56" t="s">
        <v>65</v>
      </c>
      <c r="H453" s="56" t="s">
        <v>135</v>
      </c>
      <c r="I453" s="57" t="s">
        <v>66</v>
      </c>
    </row>
    <row r="454" spans="1:9" ht="24" hidden="1" x14ac:dyDescent="0.25">
      <c r="A454" s="51">
        <v>442</v>
      </c>
      <c r="B454" s="53" t="s">
        <v>391</v>
      </c>
      <c r="C454" s="62" t="s">
        <v>392</v>
      </c>
      <c r="D454" s="69"/>
      <c r="E454" s="55" t="s">
        <v>58</v>
      </c>
      <c r="F454" s="56" t="s">
        <v>59</v>
      </c>
      <c r="G454" s="56" t="s">
        <v>65</v>
      </c>
      <c r="H454" s="56" t="s">
        <v>135</v>
      </c>
      <c r="I454" s="57" t="s">
        <v>66</v>
      </c>
    </row>
    <row r="455" spans="1:9" ht="24" hidden="1" x14ac:dyDescent="0.25">
      <c r="A455" s="51">
        <v>443</v>
      </c>
      <c r="B455" s="61" t="s">
        <v>248</v>
      </c>
      <c r="C455" s="62" t="s">
        <v>247</v>
      </c>
      <c r="D455" s="54"/>
      <c r="E455" s="55" t="s">
        <v>58</v>
      </c>
      <c r="F455" s="56" t="s">
        <v>59</v>
      </c>
      <c r="G455" s="56" t="s">
        <v>65</v>
      </c>
      <c r="H455" s="56" t="s">
        <v>135</v>
      </c>
      <c r="I455" s="57" t="s">
        <v>66</v>
      </c>
    </row>
    <row r="456" spans="1:9" ht="24" hidden="1" x14ac:dyDescent="0.25">
      <c r="A456" s="51">
        <v>444</v>
      </c>
      <c r="B456" s="68" t="s">
        <v>287</v>
      </c>
      <c r="C456" s="62" t="s">
        <v>302</v>
      </c>
      <c r="D456" s="98"/>
      <c r="E456" s="55" t="s">
        <v>58</v>
      </c>
      <c r="F456" s="56" t="s">
        <v>59</v>
      </c>
      <c r="G456" s="56" t="s">
        <v>65</v>
      </c>
      <c r="H456" s="56" t="s">
        <v>135</v>
      </c>
      <c r="I456" s="57" t="s">
        <v>66</v>
      </c>
    </row>
    <row r="457" spans="1:9" ht="24" hidden="1" x14ac:dyDescent="0.25">
      <c r="A457" s="51">
        <v>445</v>
      </c>
      <c r="B457" s="68" t="s">
        <v>293</v>
      </c>
      <c r="C457" s="53" t="s">
        <v>257</v>
      </c>
      <c r="D457" s="98"/>
      <c r="E457" s="55" t="s">
        <v>58</v>
      </c>
      <c r="F457" s="56" t="s">
        <v>59</v>
      </c>
      <c r="G457" s="56" t="s">
        <v>65</v>
      </c>
      <c r="H457" s="56" t="s">
        <v>135</v>
      </c>
      <c r="I457" s="57" t="s">
        <v>66</v>
      </c>
    </row>
    <row r="458" spans="1:9" ht="24" hidden="1" x14ac:dyDescent="0.25">
      <c r="A458" s="51">
        <v>446</v>
      </c>
      <c r="B458" s="53" t="s">
        <v>253</v>
      </c>
      <c r="C458" s="53" t="s">
        <v>254</v>
      </c>
      <c r="D458" s="54"/>
      <c r="E458" s="55" t="s">
        <v>58</v>
      </c>
      <c r="F458" s="56" t="s">
        <v>59</v>
      </c>
      <c r="G458" s="56" t="s">
        <v>65</v>
      </c>
      <c r="H458" s="56" t="s">
        <v>135</v>
      </c>
      <c r="I458" s="57" t="s">
        <v>66</v>
      </c>
    </row>
    <row r="459" spans="1:9" s="27" customFormat="1" ht="12.75" x14ac:dyDescent="0.2">
      <c r="A459" s="178" t="s">
        <v>207</v>
      </c>
      <c r="B459" s="179"/>
      <c r="C459" s="180"/>
      <c r="D459" s="58">
        <f>SUM(D345:D458)*1.19</f>
        <v>321300</v>
      </c>
      <c r="E459" s="55"/>
      <c r="F459" s="56"/>
      <c r="G459" s="56"/>
      <c r="H459" s="56"/>
      <c r="I459" s="57"/>
    </row>
    <row r="460" spans="1:9" ht="24" x14ac:dyDescent="0.25">
      <c r="A460" s="51">
        <v>312</v>
      </c>
      <c r="B460" s="61" t="s">
        <v>143</v>
      </c>
      <c r="C460" s="64"/>
      <c r="D460" s="54">
        <v>5000</v>
      </c>
      <c r="E460" s="55" t="s">
        <v>58</v>
      </c>
      <c r="F460" s="56" t="s">
        <v>59</v>
      </c>
      <c r="G460" s="56" t="s">
        <v>65</v>
      </c>
      <c r="H460" s="56"/>
      <c r="I460" s="57" t="s">
        <v>66</v>
      </c>
    </row>
    <row r="461" spans="1:9" s="27" customFormat="1" ht="12.75" x14ac:dyDescent="0.2">
      <c r="A461" s="178" t="s">
        <v>208</v>
      </c>
      <c r="B461" s="179"/>
      <c r="C461" s="180"/>
      <c r="D461" s="58">
        <f>SUM(D460)*1.19</f>
        <v>5950</v>
      </c>
      <c r="E461" s="55"/>
      <c r="F461" s="56"/>
      <c r="G461" s="56"/>
      <c r="H461" s="56"/>
      <c r="I461" s="57"/>
    </row>
    <row r="462" spans="1:9" s="27" customFormat="1" ht="24" x14ac:dyDescent="0.2">
      <c r="A462" s="65">
        <v>313</v>
      </c>
      <c r="B462" s="61" t="s">
        <v>1145</v>
      </c>
      <c r="C462" s="140" t="s">
        <v>1224</v>
      </c>
      <c r="D462" s="142">
        <v>166.6</v>
      </c>
      <c r="E462" s="55" t="s">
        <v>58</v>
      </c>
      <c r="F462" s="56" t="s">
        <v>59</v>
      </c>
      <c r="G462" s="56" t="s">
        <v>65</v>
      </c>
      <c r="H462" s="56" t="s">
        <v>135</v>
      </c>
      <c r="I462" s="57" t="s">
        <v>66</v>
      </c>
    </row>
    <row r="463" spans="1:9" s="27" customFormat="1" ht="24" x14ac:dyDescent="0.2">
      <c r="A463" s="65">
        <v>314</v>
      </c>
      <c r="B463" s="61" t="s">
        <v>1146</v>
      </c>
      <c r="C463" s="140" t="s">
        <v>1224</v>
      </c>
      <c r="D463" s="142">
        <v>1378.02</v>
      </c>
      <c r="E463" s="55" t="s">
        <v>58</v>
      </c>
      <c r="F463" s="56" t="s">
        <v>59</v>
      </c>
      <c r="G463" s="56" t="s">
        <v>65</v>
      </c>
      <c r="H463" s="56" t="s">
        <v>135</v>
      </c>
      <c r="I463" s="57" t="s">
        <v>66</v>
      </c>
    </row>
    <row r="464" spans="1:9" s="27" customFormat="1" ht="24" x14ac:dyDescent="0.2">
      <c r="A464" s="65">
        <v>315</v>
      </c>
      <c r="B464" s="61" t="s">
        <v>1235</v>
      </c>
      <c r="C464" s="140" t="s">
        <v>1225</v>
      </c>
      <c r="D464" s="142">
        <v>523.6</v>
      </c>
      <c r="E464" s="55" t="s">
        <v>58</v>
      </c>
      <c r="F464" s="56" t="s">
        <v>59</v>
      </c>
      <c r="G464" s="56" t="s">
        <v>65</v>
      </c>
      <c r="H464" s="56" t="s">
        <v>135</v>
      </c>
      <c r="I464" s="57" t="s">
        <v>66</v>
      </c>
    </row>
    <row r="465" spans="1:9" s="27" customFormat="1" ht="24" x14ac:dyDescent="0.2">
      <c r="A465" s="65">
        <v>316</v>
      </c>
      <c r="B465" s="61" t="s">
        <v>1148</v>
      </c>
      <c r="C465" s="140" t="s">
        <v>513</v>
      </c>
      <c r="D465" s="142">
        <v>4726.8999999999996</v>
      </c>
      <c r="E465" s="55" t="s">
        <v>58</v>
      </c>
      <c r="F465" s="56" t="s">
        <v>59</v>
      </c>
      <c r="G465" s="56" t="s">
        <v>65</v>
      </c>
      <c r="H465" s="56" t="s">
        <v>135</v>
      </c>
      <c r="I465" s="57" t="s">
        <v>66</v>
      </c>
    </row>
    <row r="466" spans="1:9" s="27" customFormat="1" ht="24" x14ac:dyDescent="0.2">
      <c r="A466" s="65">
        <v>317</v>
      </c>
      <c r="B466" s="61" t="s">
        <v>1149</v>
      </c>
      <c r="C466" s="140" t="s">
        <v>128</v>
      </c>
      <c r="D466" s="142">
        <v>267.75</v>
      </c>
      <c r="E466" s="55" t="s">
        <v>58</v>
      </c>
      <c r="F466" s="56" t="s">
        <v>59</v>
      </c>
      <c r="G466" s="56" t="s">
        <v>65</v>
      </c>
      <c r="H466" s="56" t="s">
        <v>135</v>
      </c>
      <c r="I466" s="57" t="s">
        <v>66</v>
      </c>
    </row>
    <row r="467" spans="1:9" s="27" customFormat="1" ht="24" x14ac:dyDescent="0.2">
      <c r="A467" s="65">
        <v>318</v>
      </c>
      <c r="B467" s="61" t="s">
        <v>1150</v>
      </c>
      <c r="C467" s="140" t="s">
        <v>513</v>
      </c>
      <c r="D467" s="142">
        <v>327.25</v>
      </c>
      <c r="E467" s="55" t="s">
        <v>58</v>
      </c>
      <c r="F467" s="56" t="s">
        <v>59</v>
      </c>
      <c r="G467" s="56" t="s">
        <v>65</v>
      </c>
      <c r="H467" s="56" t="s">
        <v>135</v>
      </c>
      <c r="I467" s="57" t="s">
        <v>66</v>
      </c>
    </row>
    <row r="468" spans="1:9" s="27" customFormat="1" ht="24" x14ac:dyDescent="0.2">
      <c r="A468" s="65">
        <v>319</v>
      </c>
      <c r="B468" s="61" t="s">
        <v>1151</v>
      </c>
      <c r="C468" s="140" t="s">
        <v>128</v>
      </c>
      <c r="D468" s="142">
        <v>71.400000000000006</v>
      </c>
      <c r="E468" s="55" t="s">
        <v>58</v>
      </c>
      <c r="F468" s="56" t="s">
        <v>59</v>
      </c>
      <c r="G468" s="56" t="s">
        <v>65</v>
      </c>
      <c r="H468" s="56" t="s">
        <v>135</v>
      </c>
      <c r="I468" s="57" t="s">
        <v>66</v>
      </c>
    </row>
    <row r="469" spans="1:9" s="27" customFormat="1" ht="24" x14ac:dyDescent="0.2">
      <c r="A469" s="65">
        <v>320</v>
      </c>
      <c r="B469" s="61" t="s">
        <v>1152</v>
      </c>
      <c r="C469" s="140" t="s">
        <v>128</v>
      </c>
      <c r="D469" s="142">
        <v>734.23</v>
      </c>
      <c r="E469" s="55" t="s">
        <v>58</v>
      </c>
      <c r="F469" s="56" t="s">
        <v>59</v>
      </c>
      <c r="G469" s="56" t="s">
        <v>65</v>
      </c>
      <c r="H469" s="56" t="s">
        <v>135</v>
      </c>
      <c r="I469" s="57" t="s">
        <v>66</v>
      </c>
    </row>
    <row r="470" spans="1:9" s="27" customFormat="1" ht="24" x14ac:dyDescent="0.2">
      <c r="A470" s="65">
        <v>321</v>
      </c>
      <c r="B470" s="61" t="s">
        <v>1153</v>
      </c>
      <c r="C470" s="140" t="s">
        <v>1225</v>
      </c>
      <c r="D470" s="142">
        <v>6156.2</v>
      </c>
      <c r="E470" s="55" t="s">
        <v>58</v>
      </c>
      <c r="F470" s="56" t="s">
        <v>59</v>
      </c>
      <c r="G470" s="56" t="s">
        <v>65</v>
      </c>
      <c r="H470" s="56" t="s">
        <v>135</v>
      </c>
      <c r="I470" s="57" t="s">
        <v>66</v>
      </c>
    </row>
    <row r="471" spans="1:9" s="27" customFormat="1" ht="24" x14ac:dyDescent="0.2">
      <c r="A471" s="65">
        <v>322</v>
      </c>
      <c r="B471" s="61" t="s">
        <v>1154</v>
      </c>
      <c r="C471" s="140" t="s">
        <v>1224</v>
      </c>
      <c r="D471" s="142">
        <v>1131.3</v>
      </c>
      <c r="E471" s="55" t="s">
        <v>58</v>
      </c>
      <c r="F471" s="56" t="s">
        <v>59</v>
      </c>
      <c r="G471" s="56" t="s">
        <v>65</v>
      </c>
      <c r="H471" s="56" t="s">
        <v>135</v>
      </c>
      <c r="I471" s="57" t="s">
        <v>66</v>
      </c>
    </row>
    <row r="472" spans="1:9" s="27" customFormat="1" ht="24" x14ac:dyDescent="0.2">
      <c r="A472" s="65">
        <v>323</v>
      </c>
      <c r="B472" s="61" t="s">
        <v>1155</v>
      </c>
      <c r="C472" s="140" t="s">
        <v>1225</v>
      </c>
      <c r="D472" s="142">
        <v>142.80000000000001</v>
      </c>
      <c r="E472" s="55" t="s">
        <v>58</v>
      </c>
      <c r="F472" s="56" t="s">
        <v>59</v>
      </c>
      <c r="G472" s="56" t="s">
        <v>65</v>
      </c>
      <c r="H472" s="56" t="s">
        <v>135</v>
      </c>
      <c r="I472" s="57" t="s">
        <v>66</v>
      </c>
    </row>
    <row r="473" spans="1:9" s="27" customFormat="1" ht="24" x14ac:dyDescent="0.2">
      <c r="A473" s="65">
        <v>324</v>
      </c>
      <c r="B473" s="61" t="s">
        <v>1156</v>
      </c>
      <c r="C473" s="140" t="s">
        <v>1224</v>
      </c>
      <c r="D473" s="142">
        <v>111.86</v>
      </c>
      <c r="E473" s="55" t="s">
        <v>58</v>
      </c>
      <c r="F473" s="56" t="s">
        <v>59</v>
      </c>
      <c r="G473" s="56" t="s">
        <v>65</v>
      </c>
      <c r="H473" s="56" t="s">
        <v>135</v>
      </c>
      <c r="I473" s="57" t="s">
        <v>66</v>
      </c>
    </row>
    <row r="474" spans="1:9" s="27" customFormat="1" ht="24" x14ac:dyDescent="0.2">
      <c r="A474" s="65">
        <v>325</v>
      </c>
      <c r="B474" s="61" t="s">
        <v>1157</v>
      </c>
      <c r="C474" s="140" t="s">
        <v>1224</v>
      </c>
      <c r="D474" s="142">
        <v>2552.34</v>
      </c>
      <c r="E474" s="55" t="s">
        <v>58</v>
      </c>
      <c r="F474" s="56" t="s">
        <v>59</v>
      </c>
      <c r="G474" s="56" t="s">
        <v>65</v>
      </c>
      <c r="H474" s="56" t="s">
        <v>135</v>
      </c>
      <c r="I474" s="57" t="s">
        <v>66</v>
      </c>
    </row>
    <row r="475" spans="1:9" s="27" customFormat="1" ht="24" x14ac:dyDescent="0.2">
      <c r="A475" s="65">
        <v>326</v>
      </c>
      <c r="B475" s="61" t="s">
        <v>1158</v>
      </c>
      <c r="C475" s="140" t="s">
        <v>1224</v>
      </c>
      <c r="D475" s="142">
        <v>149.94</v>
      </c>
      <c r="E475" s="55" t="s">
        <v>58</v>
      </c>
      <c r="F475" s="56" t="s">
        <v>59</v>
      </c>
      <c r="G475" s="56" t="s">
        <v>65</v>
      </c>
      <c r="H475" s="56" t="s">
        <v>135</v>
      </c>
      <c r="I475" s="57" t="s">
        <v>66</v>
      </c>
    </row>
    <row r="476" spans="1:9" s="27" customFormat="1" ht="24" x14ac:dyDescent="0.2">
      <c r="A476" s="65">
        <v>327</v>
      </c>
      <c r="B476" s="61" t="s">
        <v>1159</v>
      </c>
      <c r="C476" s="140" t="s">
        <v>513</v>
      </c>
      <c r="D476" s="142">
        <v>7985.7</v>
      </c>
      <c r="E476" s="55" t="s">
        <v>58</v>
      </c>
      <c r="F476" s="56" t="s">
        <v>59</v>
      </c>
      <c r="G476" s="56" t="s">
        <v>65</v>
      </c>
      <c r="H476" s="56" t="s">
        <v>135</v>
      </c>
      <c r="I476" s="57" t="s">
        <v>66</v>
      </c>
    </row>
    <row r="477" spans="1:9" s="27" customFormat="1" ht="24" x14ac:dyDescent="0.2">
      <c r="A477" s="65">
        <v>328</v>
      </c>
      <c r="B477" s="61" t="s">
        <v>1160</v>
      </c>
      <c r="C477" s="140" t="s">
        <v>513</v>
      </c>
      <c r="D477" s="142">
        <v>2954.22</v>
      </c>
      <c r="E477" s="55" t="s">
        <v>58</v>
      </c>
      <c r="F477" s="56" t="s">
        <v>59</v>
      </c>
      <c r="G477" s="56" t="s">
        <v>65</v>
      </c>
      <c r="H477" s="56" t="s">
        <v>135</v>
      </c>
      <c r="I477" s="57" t="s">
        <v>66</v>
      </c>
    </row>
    <row r="478" spans="1:9" s="27" customFormat="1" ht="24" x14ac:dyDescent="0.2">
      <c r="A478" s="65">
        <v>329</v>
      </c>
      <c r="B478" s="61" t="s">
        <v>1161</v>
      </c>
      <c r="C478" s="140" t="s">
        <v>513</v>
      </c>
      <c r="D478" s="142">
        <v>149.49</v>
      </c>
      <c r="E478" s="55" t="s">
        <v>58</v>
      </c>
      <c r="F478" s="56" t="s">
        <v>59</v>
      </c>
      <c r="G478" s="56" t="s">
        <v>65</v>
      </c>
      <c r="H478" s="56" t="s">
        <v>135</v>
      </c>
      <c r="I478" s="57" t="s">
        <v>66</v>
      </c>
    </row>
    <row r="479" spans="1:9" s="27" customFormat="1" ht="24" x14ac:dyDescent="0.2">
      <c r="A479" s="65">
        <v>330</v>
      </c>
      <c r="B479" s="61" t="s">
        <v>1162</v>
      </c>
      <c r="C479" s="140" t="s">
        <v>513</v>
      </c>
      <c r="D479" s="142">
        <v>109.5</v>
      </c>
      <c r="E479" s="55" t="s">
        <v>58</v>
      </c>
      <c r="F479" s="56" t="s">
        <v>59</v>
      </c>
      <c r="G479" s="56" t="s">
        <v>65</v>
      </c>
      <c r="H479" s="56" t="s">
        <v>135</v>
      </c>
      <c r="I479" s="57" t="s">
        <v>66</v>
      </c>
    </row>
    <row r="480" spans="1:9" s="27" customFormat="1" ht="24" x14ac:dyDescent="0.2">
      <c r="A480" s="65">
        <v>331</v>
      </c>
      <c r="B480" s="61" t="s">
        <v>1163</v>
      </c>
      <c r="C480" s="140" t="s">
        <v>1225</v>
      </c>
      <c r="D480" s="142">
        <v>200</v>
      </c>
      <c r="E480" s="55" t="s">
        <v>58</v>
      </c>
      <c r="F480" s="56" t="s">
        <v>59</v>
      </c>
      <c r="G480" s="56" t="s">
        <v>65</v>
      </c>
      <c r="H480" s="56" t="s">
        <v>135</v>
      </c>
      <c r="I480" s="57" t="s">
        <v>66</v>
      </c>
    </row>
    <row r="481" spans="1:9" s="27" customFormat="1" ht="24" x14ac:dyDescent="0.2">
      <c r="A481" s="65">
        <v>332</v>
      </c>
      <c r="B481" s="61" t="s">
        <v>1164</v>
      </c>
      <c r="C481" s="140" t="s">
        <v>513</v>
      </c>
      <c r="D481" s="142">
        <v>488.83</v>
      </c>
      <c r="E481" s="55" t="s">
        <v>58</v>
      </c>
      <c r="F481" s="56" t="s">
        <v>59</v>
      </c>
      <c r="G481" s="56" t="s">
        <v>65</v>
      </c>
      <c r="H481" s="56" t="s">
        <v>135</v>
      </c>
      <c r="I481" s="57" t="s">
        <v>66</v>
      </c>
    </row>
    <row r="482" spans="1:9" s="27" customFormat="1" ht="24" x14ac:dyDescent="0.2">
      <c r="A482" s="65">
        <v>333</v>
      </c>
      <c r="B482" s="61" t="s">
        <v>1165</v>
      </c>
      <c r="C482" s="140" t="s">
        <v>128</v>
      </c>
      <c r="D482" s="142">
        <v>1926.78</v>
      </c>
      <c r="E482" s="55" t="s">
        <v>58</v>
      </c>
      <c r="F482" s="56" t="s">
        <v>59</v>
      </c>
      <c r="G482" s="56" t="s">
        <v>65</v>
      </c>
      <c r="H482" s="56" t="s">
        <v>135</v>
      </c>
      <c r="I482" s="57" t="s">
        <v>66</v>
      </c>
    </row>
    <row r="483" spans="1:9" s="27" customFormat="1" ht="24" x14ac:dyDescent="0.2">
      <c r="A483" s="65">
        <v>334</v>
      </c>
      <c r="B483" s="61" t="s">
        <v>1128</v>
      </c>
      <c r="C483" s="140" t="s">
        <v>513</v>
      </c>
      <c r="D483" s="142">
        <v>29385.9</v>
      </c>
      <c r="E483" s="55" t="s">
        <v>58</v>
      </c>
      <c r="F483" s="56" t="s">
        <v>59</v>
      </c>
      <c r="G483" s="56" t="s">
        <v>65</v>
      </c>
      <c r="H483" s="56" t="s">
        <v>135</v>
      </c>
      <c r="I483" s="57" t="s">
        <v>66</v>
      </c>
    </row>
    <row r="484" spans="1:9" s="27" customFormat="1" ht="24" x14ac:dyDescent="0.2">
      <c r="A484" s="65">
        <v>335</v>
      </c>
      <c r="B484" s="61" t="s">
        <v>1166</v>
      </c>
      <c r="C484" s="140" t="s">
        <v>1224</v>
      </c>
      <c r="D484" s="142">
        <v>373.66</v>
      </c>
      <c r="E484" s="55" t="s">
        <v>58</v>
      </c>
      <c r="F484" s="56" t="s">
        <v>59</v>
      </c>
      <c r="G484" s="56" t="s">
        <v>65</v>
      </c>
      <c r="H484" s="56" t="s">
        <v>135</v>
      </c>
      <c r="I484" s="57" t="s">
        <v>66</v>
      </c>
    </row>
    <row r="485" spans="1:9" s="27" customFormat="1" ht="24" x14ac:dyDescent="0.2">
      <c r="A485" s="65">
        <v>336</v>
      </c>
      <c r="B485" s="61" t="s">
        <v>1167</v>
      </c>
      <c r="C485" s="140" t="s">
        <v>1224</v>
      </c>
      <c r="D485" s="142">
        <v>9925.99</v>
      </c>
      <c r="E485" s="55" t="s">
        <v>58</v>
      </c>
      <c r="F485" s="56" t="s">
        <v>59</v>
      </c>
      <c r="G485" s="56" t="s">
        <v>65</v>
      </c>
      <c r="H485" s="56" t="s">
        <v>135</v>
      </c>
      <c r="I485" s="57" t="s">
        <v>66</v>
      </c>
    </row>
    <row r="486" spans="1:9" s="27" customFormat="1" ht="24" x14ac:dyDescent="0.2">
      <c r="A486" s="65">
        <v>337</v>
      </c>
      <c r="B486" s="61" t="s">
        <v>1168</v>
      </c>
      <c r="C486" s="140" t="s">
        <v>1224</v>
      </c>
      <c r="D486" s="142">
        <v>173</v>
      </c>
      <c r="E486" s="55" t="s">
        <v>58</v>
      </c>
      <c r="F486" s="56" t="s">
        <v>59</v>
      </c>
      <c r="G486" s="56" t="s">
        <v>65</v>
      </c>
      <c r="H486" s="56" t="s">
        <v>135</v>
      </c>
      <c r="I486" s="57" t="s">
        <v>66</v>
      </c>
    </row>
    <row r="487" spans="1:9" s="27" customFormat="1" ht="24" x14ac:dyDescent="0.2">
      <c r="A487" s="65">
        <v>338</v>
      </c>
      <c r="B487" s="61" t="s">
        <v>1169</v>
      </c>
      <c r="C487" s="140" t="s">
        <v>128</v>
      </c>
      <c r="D487" s="142">
        <v>714</v>
      </c>
      <c r="E487" s="55" t="s">
        <v>58</v>
      </c>
      <c r="F487" s="56" t="s">
        <v>59</v>
      </c>
      <c r="G487" s="56" t="s">
        <v>65</v>
      </c>
      <c r="H487" s="56" t="s">
        <v>135</v>
      </c>
      <c r="I487" s="57" t="s">
        <v>66</v>
      </c>
    </row>
    <row r="488" spans="1:9" s="27" customFormat="1" ht="24" x14ac:dyDescent="0.2">
      <c r="A488" s="65">
        <v>339</v>
      </c>
      <c r="B488" s="61" t="s">
        <v>1170</v>
      </c>
      <c r="C488" s="140" t="s">
        <v>1225</v>
      </c>
      <c r="D488" s="142">
        <v>547.4</v>
      </c>
      <c r="E488" s="55" t="s">
        <v>58</v>
      </c>
      <c r="F488" s="56" t="s">
        <v>59</v>
      </c>
      <c r="G488" s="56" t="s">
        <v>65</v>
      </c>
      <c r="H488" s="56" t="s">
        <v>135</v>
      </c>
      <c r="I488" s="57" t="s">
        <v>66</v>
      </c>
    </row>
    <row r="489" spans="1:9" s="27" customFormat="1" ht="24" x14ac:dyDescent="0.2">
      <c r="A489" s="65">
        <v>340</v>
      </c>
      <c r="B489" s="61" t="s">
        <v>1171</v>
      </c>
      <c r="C489" s="140" t="s">
        <v>1225</v>
      </c>
      <c r="D489" s="142">
        <v>92.82</v>
      </c>
      <c r="E489" s="55" t="s">
        <v>58</v>
      </c>
      <c r="F489" s="56" t="s">
        <v>59</v>
      </c>
      <c r="G489" s="56" t="s">
        <v>65</v>
      </c>
      <c r="H489" s="56" t="s">
        <v>135</v>
      </c>
      <c r="I489" s="57" t="s">
        <v>66</v>
      </c>
    </row>
    <row r="490" spans="1:9" s="27" customFormat="1" ht="24" x14ac:dyDescent="0.2">
      <c r="A490" s="65">
        <v>341</v>
      </c>
      <c r="B490" s="61" t="s">
        <v>1172</v>
      </c>
      <c r="C490" s="140" t="s">
        <v>1224</v>
      </c>
      <c r="D490" s="142">
        <v>1249.72</v>
      </c>
      <c r="E490" s="55" t="s">
        <v>58</v>
      </c>
      <c r="F490" s="56" t="s">
        <v>59</v>
      </c>
      <c r="G490" s="56" t="s">
        <v>65</v>
      </c>
      <c r="H490" s="56" t="s">
        <v>135</v>
      </c>
      <c r="I490" s="57" t="s">
        <v>66</v>
      </c>
    </row>
    <row r="491" spans="1:9" s="27" customFormat="1" ht="24" x14ac:dyDescent="0.2">
      <c r="A491" s="65">
        <v>342</v>
      </c>
      <c r="B491" s="61" t="s">
        <v>1173</v>
      </c>
      <c r="C491" s="140" t="s">
        <v>513</v>
      </c>
      <c r="D491" s="142">
        <v>445.06</v>
      </c>
      <c r="E491" s="55" t="s">
        <v>58</v>
      </c>
      <c r="F491" s="56" t="s">
        <v>59</v>
      </c>
      <c r="G491" s="56" t="s">
        <v>65</v>
      </c>
      <c r="H491" s="56" t="s">
        <v>135</v>
      </c>
      <c r="I491" s="57" t="s">
        <v>66</v>
      </c>
    </row>
    <row r="492" spans="1:9" s="27" customFormat="1" ht="24" x14ac:dyDescent="0.2">
      <c r="A492" s="65">
        <v>343</v>
      </c>
      <c r="B492" s="61" t="s">
        <v>1168</v>
      </c>
      <c r="C492" s="140" t="s">
        <v>1224</v>
      </c>
      <c r="D492" s="142">
        <v>173</v>
      </c>
      <c r="E492" s="55" t="s">
        <v>58</v>
      </c>
      <c r="F492" s="56" t="s">
        <v>59</v>
      </c>
      <c r="G492" s="56" t="s">
        <v>65</v>
      </c>
      <c r="H492" s="56" t="s">
        <v>135</v>
      </c>
      <c r="I492" s="57" t="s">
        <v>66</v>
      </c>
    </row>
    <row r="493" spans="1:9" s="27" customFormat="1" ht="24" x14ac:dyDescent="0.2">
      <c r="A493" s="65">
        <v>344</v>
      </c>
      <c r="B493" s="61" t="s">
        <v>1174</v>
      </c>
      <c r="C493" s="140" t="s">
        <v>128</v>
      </c>
      <c r="D493" s="142">
        <v>2487.11</v>
      </c>
      <c r="E493" s="55" t="s">
        <v>58</v>
      </c>
      <c r="F493" s="56" t="s">
        <v>59</v>
      </c>
      <c r="G493" s="56" t="s">
        <v>65</v>
      </c>
      <c r="H493" s="56" t="s">
        <v>135</v>
      </c>
      <c r="I493" s="57" t="s">
        <v>66</v>
      </c>
    </row>
    <row r="494" spans="1:9" s="27" customFormat="1" ht="24" x14ac:dyDescent="0.2">
      <c r="A494" s="65">
        <v>345</v>
      </c>
      <c r="B494" s="61" t="s">
        <v>1175</v>
      </c>
      <c r="C494" s="140" t="s">
        <v>128</v>
      </c>
      <c r="D494" s="142">
        <v>261.3</v>
      </c>
      <c r="E494" s="55" t="s">
        <v>58</v>
      </c>
      <c r="F494" s="56" t="s">
        <v>59</v>
      </c>
      <c r="G494" s="56" t="s">
        <v>65</v>
      </c>
      <c r="H494" s="56" t="s">
        <v>135</v>
      </c>
      <c r="I494" s="57" t="s">
        <v>66</v>
      </c>
    </row>
    <row r="495" spans="1:9" s="27" customFormat="1" ht="24" x14ac:dyDescent="0.2">
      <c r="A495" s="65">
        <v>346</v>
      </c>
      <c r="B495" s="61" t="s">
        <v>1176</v>
      </c>
      <c r="C495" s="140" t="s">
        <v>1224</v>
      </c>
      <c r="D495" s="142">
        <v>709.24</v>
      </c>
      <c r="E495" s="55" t="s">
        <v>58</v>
      </c>
      <c r="F495" s="56" t="s">
        <v>59</v>
      </c>
      <c r="G495" s="56" t="s">
        <v>65</v>
      </c>
      <c r="H495" s="56" t="s">
        <v>135</v>
      </c>
      <c r="I495" s="57" t="s">
        <v>66</v>
      </c>
    </row>
    <row r="496" spans="1:9" s="27" customFormat="1" ht="24" x14ac:dyDescent="0.2">
      <c r="A496" s="65">
        <v>347</v>
      </c>
      <c r="B496" s="61" t="s">
        <v>1177</v>
      </c>
      <c r="C496" s="140" t="s">
        <v>513</v>
      </c>
      <c r="D496" s="142">
        <v>2495.2399999999998</v>
      </c>
      <c r="E496" s="55" t="s">
        <v>58</v>
      </c>
      <c r="F496" s="56" t="s">
        <v>59</v>
      </c>
      <c r="G496" s="56" t="s">
        <v>65</v>
      </c>
      <c r="H496" s="56" t="s">
        <v>135</v>
      </c>
      <c r="I496" s="57" t="s">
        <v>66</v>
      </c>
    </row>
    <row r="497" spans="1:9" s="27" customFormat="1" ht="24" x14ac:dyDescent="0.2">
      <c r="A497" s="65">
        <v>348</v>
      </c>
      <c r="B497" s="61" t="s">
        <v>1178</v>
      </c>
      <c r="C497" s="140" t="s">
        <v>513</v>
      </c>
      <c r="D497" s="142">
        <v>1859</v>
      </c>
      <c r="E497" s="55" t="s">
        <v>58</v>
      </c>
      <c r="F497" s="56" t="s">
        <v>59</v>
      </c>
      <c r="G497" s="56" t="s">
        <v>65</v>
      </c>
      <c r="H497" s="56" t="s">
        <v>135</v>
      </c>
      <c r="I497" s="57" t="s">
        <v>66</v>
      </c>
    </row>
    <row r="498" spans="1:9" s="27" customFormat="1" ht="24" x14ac:dyDescent="0.2">
      <c r="A498" s="65">
        <v>349</v>
      </c>
      <c r="B498" s="61" t="s">
        <v>1179</v>
      </c>
      <c r="C498" s="140" t="s">
        <v>128</v>
      </c>
      <c r="D498" s="142">
        <v>214.2</v>
      </c>
      <c r="E498" s="55" t="s">
        <v>58</v>
      </c>
      <c r="F498" s="56" t="s">
        <v>59</v>
      </c>
      <c r="G498" s="56" t="s">
        <v>65</v>
      </c>
      <c r="H498" s="56" t="s">
        <v>135</v>
      </c>
      <c r="I498" s="57" t="s">
        <v>66</v>
      </c>
    </row>
    <row r="499" spans="1:9" s="27" customFormat="1" ht="24" x14ac:dyDescent="0.2">
      <c r="A499" s="65">
        <v>350</v>
      </c>
      <c r="B499" s="61" t="s">
        <v>1180</v>
      </c>
      <c r="C499" s="140" t="s">
        <v>513</v>
      </c>
      <c r="D499" s="142">
        <v>595</v>
      </c>
      <c r="E499" s="55" t="s">
        <v>58</v>
      </c>
      <c r="F499" s="56" t="s">
        <v>59</v>
      </c>
      <c r="G499" s="56" t="s">
        <v>65</v>
      </c>
      <c r="H499" s="56" t="s">
        <v>135</v>
      </c>
      <c r="I499" s="57" t="s">
        <v>66</v>
      </c>
    </row>
    <row r="500" spans="1:9" s="27" customFormat="1" ht="24" x14ac:dyDescent="0.2">
      <c r="A500" s="65">
        <v>351</v>
      </c>
      <c r="B500" s="61" t="s">
        <v>1181</v>
      </c>
      <c r="C500" s="140" t="s">
        <v>1225</v>
      </c>
      <c r="D500" s="142">
        <v>547.4</v>
      </c>
      <c r="E500" s="55" t="s">
        <v>58</v>
      </c>
      <c r="F500" s="56" t="s">
        <v>59</v>
      </c>
      <c r="G500" s="56" t="s">
        <v>65</v>
      </c>
      <c r="H500" s="56" t="s">
        <v>135</v>
      </c>
      <c r="I500" s="57" t="s">
        <v>66</v>
      </c>
    </row>
    <row r="501" spans="1:9" s="27" customFormat="1" ht="24" x14ac:dyDescent="0.2">
      <c r="A501" s="65">
        <v>352</v>
      </c>
      <c r="B501" s="61" t="s">
        <v>1182</v>
      </c>
      <c r="C501" s="140" t="s">
        <v>513</v>
      </c>
      <c r="D501" s="142">
        <v>1434</v>
      </c>
      <c r="E501" s="55" t="s">
        <v>58</v>
      </c>
      <c r="F501" s="56" t="s">
        <v>59</v>
      </c>
      <c r="G501" s="56" t="s">
        <v>65</v>
      </c>
      <c r="H501" s="56" t="s">
        <v>135</v>
      </c>
      <c r="I501" s="57" t="s">
        <v>66</v>
      </c>
    </row>
    <row r="502" spans="1:9" s="27" customFormat="1" ht="24" x14ac:dyDescent="0.2">
      <c r="A502" s="65">
        <v>353</v>
      </c>
      <c r="B502" s="61" t="s">
        <v>1183</v>
      </c>
      <c r="C502" s="140" t="s">
        <v>513</v>
      </c>
      <c r="D502" s="142">
        <v>1347.3</v>
      </c>
      <c r="E502" s="55" t="s">
        <v>58</v>
      </c>
      <c r="F502" s="56" t="s">
        <v>59</v>
      </c>
      <c r="G502" s="56" t="s">
        <v>65</v>
      </c>
      <c r="H502" s="56" t="s">
        <v>135</v>
      </c>
      <c r="I502" s="57" t="s">
        <v>66</v>
      </c>
    </row>
    <row r="503" spans="1:9" s="27" customFormat="1" ht="24" x14ac:dyDescent="0.2">
      <c r="A503" s="65">
        <v>354</v>
      </c>
      <c r="B503" s="61" t="s">
        <v>1184</v>
      </c>
      <c r="C503" s="140" t="s">
        <v>1225</v>
      </c>
      <c r="D503" s="142">
        <v>567.67999999999995</v>
      </c>
      <c r="E503" s="55" t="s">
        <v>58</v>
      </c>
      <c r="F503" s="56" t="s">
        <v>59</v>
      </c>
      <c r="G503" s="56" t="s">
        <v>65</v>
      </c>
      <c r="H503" s="56" t="s">
        <v>135</v>
      </c>
      <c r="I503" s="57" t="s">
        <v>66</v>
      </c>
    </row>
    <row r="504" spans="1:9" s="27" customFormat="1" ht="24" x14ac:dyDescent="0.2">
      <c r="A504" s="65">
        <v>355</v>
      </c>
      <c r="B504" s="61" t="s">
        <v>467</v>
      </c>
      <c r="C504" s="140" t="s">
        <v>128</v>
      </c>
      <c r="D504" s="142">
        <v>142.80000000000001</v>
      </c>
      <c r="E504" s="55" t="s">
        <v>58</v>
      </c>
      <c r="F504" s="56" t="s">
        <v>59</v>
      </c>
      <c r="G504" s="56" t="s">
        <v>65</v>
      </c>
      <c r="H504" s="56" t="s">
        <v>135</v>
      </c>
      <c r="I504" s="57" t="s">
        <v>66</v>
      </c>
    </row>
    <row r="505" spans="1:9" s="27" customFormat="1" ht="24" x14ac:dyDescent="0.2">
      <c r="A505" s="65">
        <v>356</v>
      </c>
      <c r="B505" s="61" t="s">
        <v>1185</v>
      </c>
      <c r="C505" s="140" t="s">
        <v>1225</v>
      </c>
      <c r="D505" s="142">
        <v>107.1</v>
      </c>
      <c r="E505" s="55" t="s">
        <v>58</v>
      </c>
      <c r="F505" s="56" t="s">
        <v>59</v>
      </c>
      <c r="G505" s="56" t="s">
        <v>65</v>
      </c>
      <c r="H505" s="56" t="s">
        <v>135</v>
      </c>
      <c r="I505" s="57" t="s">
        <v>66</v>
      </c>
    </row>
    <row r="506" spans="1:9" s="27" customFormat="1" ht="24" x14ac:dyDescent="0.2">
      <c r="A506" s="65">
        <v>357</v>
      </c>
      <c r="B506" s="61" t="s">
        <v>1186</v>
      </c>
      <c r="C506" s="140" t="s">
        <v>513</v>
      </c>
      <c r="D506" s="142">
        <v>1322.18</v>
      </c>
      <c r="E506" s="55" t="s">
        <v>58</v>
      </c>
      <c r="F506" s="56" t="s">
        <v>59</v>
      </c>
      <c r="G506" s="56" t="s">
        <v>65</v>
      </c>
      <c r="H506" s="56" t="s">
        <v>135</v>
      </c>
      <c r="I506" s="57" t="s">
        <v>66</v>
      </c>
    </row>
    <row r="507" spans="1:9" s="27" customFormat="1" ht="24" x14ac:dyDescent="0.2">
      <c r="A507" s="65">
        <v>358</v>
      </c>
      <c r="B507" s="61" t="s">
        <v>1187</v>
      </c>
      <c r="C507" s="140" t="s">
        <v>128</v>
      </c>
      <c r="D507" s="142">
        <v>3.28</v>
      </c>
      <c r="E507" s="55" t="s">
        <v>58</v>
      </c>
      <c r="F507" s="56" t="s">
        <v>59</v>
      </c>
      <c r="G507" s="56" t="s">
        <v>65</v>
      </c>
      <c r="H507" s="56" t="s">
        <v>135</v>
      </c>
      <c r="I507" s="57" t="s">
        <v>66</v>
      </c>
    </row>
    <row r="508" spans="1:9" s="27" customFormat="1" ht="24" x14ac:dyDescent="0.2">
      <c r="A508" s="65">
        <v>359</v>
      </c>
      <c r="B508" s="61" t="s">
        <v>1188</v>
      </c>
      <c r="C508" s="140" t="s">
        <v>513</v>
      </c>
      <c r="D508" s="142">
        <v>733.7</v>
      </c>
      <c r="E508" s="55" t="s">
        <v>58</v>
      </c>
      <c r="F508" s="56" t="s">
        <v>59</v>
      </c>
      <c r="G508" s="56" t="s">
        <v>65</v>
      </c>
      <c r="H508" s="56" t="s">
        <v>135</v>
      </c>
      <c r="I508" s="57" t="s">
        <v>66</v>
      </c>
    </row>
    <row r="509" spans="1:9" s="27" customFormat="1" ht="24" x14ac:dyDescent="0.2">
      <c r="A509" s="65">
        <v>360</v>
      </c>
      <c r="B509" s="61" t="s">
        <v>1189</v>
      </c>
      <c r="C509" s="140" t="s">
        <v>1224</v>
      </c>
      <c r="D509" s="142">
        <v>54.74</v>
      </c>
      <c r="E509" s="55" t="s">
        <v>58</v>
      </c>
      <c r="F509" s="56" t="s">
        <v>59</v>
      </c>
      <c r="G509" s="56" t="s">
        <v>65</v>
      </c>
      <c r="H509" s="56" t="s">
        <v>135</v>
      </c>
      <c r="I509" s="57" t="s">
        <v>66</v>
      </c>
    </row>
    <row r="510" spans="1:9" s="27" customFormat="1" ht="24" x14ac:dyDescent="0.2">
      <c r="A510" s="65">
        <v>361</v>
      </c>
      <c r="B510" s="61" t="s">
        <v>1190</v>
      </c>
      <c r="C510" s="140" t="s">
        <v>1224</v>
      </c>
      <c r="D510" s="142">
        <v>271</v>
      </c>
      <c r="E510" s="55" t="s">
        <v>58</v>
      </c>
      <c r="F510" s="56" t="s">
        <v>59</v>
      </c>
      <c r="G510" s="56" t="s">
        <v>65</v>
      </c>
      <c r="H510" s="56" t="s">
        <v>135</v>
      </c>
      <c r="I510" s="57" t="s">
        <v>66</v>
      </c>
    </row>
    <row r="511" spans="1:9" s="27" customFormat="1" ht="24" x14ac:dyDescent="0.2">
      <c r="A511" s="65">
        <v>362</v>
      </c>
      <c r="B511" s="61" t="s">
        <v>1191</v>
      </c>
      <c r="C511" s="140" t="s">
        <v>128</v>
      </c>
      <c r="D511" s="142">
        <v>2</v>
      </c>
      <c r="E511" s="55" t="s">
        <v>58</v>
      </c>
      <c r="F511" s="56" t="s">
        <v>59</v>
      </c>
      <c r="G511" s="56" t="s">
        <v>65</v>
      </c>
      <c r="H511" s="56" t="s">
        <v>135</v>
      </c>
      <c r="I511" s="57" t="s">
        <v>66</v>
      </c>
    </row>
    <row r="512" spans="1:9" s="27" customFormat="1" ht="24" x14ac:dyDescent="0.2">
      <c r="A512" s="65">
        <v>363</v>
      </c>
      <c r="B512" s="61" t="s">
        <v>1192</v>
      </c>
      <c r="C512" s="140" t="s">
        <v>1226</v>
      </c>
      <c r="D512" s="142">
        <v>1480</v>
      </c>
      <c r="E512" s="55" t="s">
        <v>58</v>
      </c>
      <c r="F512" s="56" t="s">
        <v>59</v>
      </c>
      <c r="G512" s="56" t="s">
        <v>65</v>
      </c>
      <c r="H512" s="56" t="s">
        <v>135</v>
      </c>
      <c r="I512" s="57" t="s">
        <v>66</v>
      </c>
    </row>
    <row r="513" spans="1:9" s="27" customFormat="1" ht="24" x14ac:dyDescent="0.2">
      <c r="A513" s="65">
        <v>364</v>
      </c>
      <c r="B513" s="61" t="s">
        <v>1193</v>
      </c>
      <c r="C513" s="140" t="s">
        <v>1225</v>
      </c>
      <c r="D513" s="142">
        <v>59.5</v>
      </c>
      <c r="E513" s="55" t="s">
        <v>58</v>
      </c>
      <c r="F513" s="56" t="s">
        <v>59</v>
      </c>
      <c r="G513" s="56" t="s">
        <v>65</v>
      </c>
      <c r="H513" s="56" t="s">
        <v>135</v>
      </c>
      <c r="I513" s="57" t="s">
        <v>66</v>
      </c>
    </row>
    <row r="514" spans="1:9" s="27" customFormat="1" ht="24" x14ac:dyDescent="0.2">
      <c r="A514" s="65">
        <v>365</v>
      </c>
      <c r="B514" s="61" t="s">
        <v>1194</v>
      </c>
      <c r="C514" s="140" t="s">
        <v>1225</v>
      </c>
      <c r="D514" s="142">
        <v>52.36</v>
      </c>
      <c r="E514" s="55" t="s">
        <v>58</v>
      </c>
      <c r="F514" s="56" t="s">
        <v>59</v>
      </c>
      <c r="G514" s="56" t="s">
        <v>65</v>
      </c>
      <c r="H514" s="56" t="s">
        <v>135</v>
      </c>
      <c r="I514" s="57" t="s">
        <v>66</v>
      </c>
    </row>
    <row r="515" spans="1:9" s="27" customFormat="1" ht="24" x14ac:dyDescent="0.2">
      <c r="A515" s="65">
        <v>366</v>
      </c>
      <c r="B515" s="61" t="s">
        <v>1187</v>
      </c>
      <c r="C515" s="140" t="s">
        <v>128</v>
      </c>
      <c r="D515" s="142">
        <v>24.4</v>
      </c>
      <c r="E515" s="55" t="s">
        <v>58</v>
      </c>
      <c r="F515" s="56" t="s">
        <v>59</v>
      </c>
      <c r="G515" s="56" t="s">
        <v>65</v>
      </c>
      <c r="H515" s="56" t="s">
        <v>135</v>
      </c>
      <c r="I515" s="57" t="s">
        <v>66</v>
      </c>
    </row>
    <row r="516" spans="1:9" s="27" customFormat="1" ht="12.75" x14ac:dyDescent="0.2">
      <c r="A516" s="178" t="s">
        <v>209</v>
      </c>
      <c r="B516" s="179"/>
      <c r="C516" s="180"/>
      <c r="D516" s="58">
        <f>SUM(D462:D515)*1.19</f>
        <v>109605.8901</v>
      </c>
      <c r="E516" s="55"/>
      <c r="F516" s="56"/>
      <c r="G516" s="56"/>
      <c r="H516" s="56"/>
      <c r="I516" s="57"/>
    </row>
    <row r="517" spans="1:9" ht="24" hidden="1" x14ac:dyDescent="0.25">
      <c r="A517" s="51">
        <v>194</v>
      </c>
      <c r="B517" s="63" t="s">
        <v>144</v>
      </c>
      <c r="C517" s="64"/>
      <c r="D517" s="54">
        <v>0</v>
      </c>
      <c r="E517" s="55" t="s">
        <v>58</v>
      </c>
      <c r="F517" s="56" t="s">
        <v>59</v>
      </c>
      <c r="G517" s="56" t="s">
        <v>65</v>
      </c>
      <c r="H517" s="56"/>
      <c r="I517" s="57" t="s">
        <v>66</v>
      </c>
    </row>
    <row r="518" spans="1:9" s="27" customFormat="1" ht="12.75" hidden="1" x14ac:dyDescent="0.2">
      <c r="A518" s="178" t="s">
        <v>210</v>
      </c>
      <c r="B518" s="179"/>
      <c r="C518" s="180"/>
      <c r="D518" s="58">
        <f>SUM(D517)*1.19</f>
        <v>0</v>
      </c>
      <c r="E518" s="55"/>
      <c r="F518" s="56"/>
      <c r="G518" s="56"/>
      <c r="H518" s="56"/>
      <c r="I518" s="57"/>
    </row>
    <row r="519" spans="1:9" ht="24" x14ac:dyDescent="0.25">
      <c r="A519" s="51">
        <v>367</v>
      </c>
      <c r="B519" s="61" t="s">
        <v>397</v>
      </c>
      <c r="C519" s="64"/>
      <c r="D519" s="54">
        <v>30000</v>
      </c>
      <c r="E519" s="55" t="s">
        <v>58</v>
      </c>
      <c r="F519" s="56" t="s">
        <v>59</v>
      </c>
      <c r="G519" s="56" t="s">
        <v>65</v>
      </c>
      <c r="H519" s="56"/>
      <c r="I519" s="57" t="s">
        <v>66</v>
      </c>
    </row>
    <row r="520" spans="1:9" s="27" customFormat="1" ht="12.75" x14ac:dyDescent="0.2">
      <c r="A520" s="178" t="s">
        <v>396</v>
      </c>
      <c r="B520" s="179"/>
      <c r="C520" s="180"/>
      <c r="D520" s="58">
        <f>SUM(D519)*1.19</f>
        <v>35700</v>
      </c>
      <c r="E520" s="55"/>
      <c r="F520" s="56"/>
      <c r="G520" s="56"/>
      <c r="H520" s="56"/>
      <c r="I520" s="57"/>
    </row>
    <row r="521" spans="1:9" ht="24" x14ac:dyDescent="0.25">
      <c r="A521" s="51">
        <v>368</v>
      </c>
      <c r="B521" s="61" t="s">
        <v>145</v>
      </c>
      <c r="C521" s="61" t="s">
        <v>146</v>
      </c>
      <c r="D521" s="54">
        <v>25000</v>
      </c>
      <c r="E521" s="55" t="s">
        <v>58</v>
      </c>
      <c r="F521" s="56" t="s">
        <v>59</v>
      </c>
      <c r="G521" s="56" t="s">
        <v>65</v>
      </c>
      <c r="H521" s="56" t="s">
        <v>135</v>
      </c>
      <c r="I521" s="57" t="s">
        <v>66</v>
      </c>
    </row>
    <row r="522" spans="1:9" ht="24" x14ac:dyDescent="0.25">
      <c r="A522" s="51">
        <v>369</v>
      </c>
      <c r="B522" s="61" t="s">
        <v>147</v>
      </c>
      <c r="C522" s="61" t="s">
        <v>252</v>
      </c>
      <c r="D522" s="54">
        <f>3850*12</f>
        <v>46200</v>
      </c>
      <c r="E522" s="55" t="s">
        <v>58</v>
      </c>
      <c r="F522" s="56" t="s">
        <v>59</v>
      </c>
      <c r="G522" s="56" t="s">
        <v>65</v>
      </c>
      <c r="H522" s="56" t="s">
        <v>135</v>
      </c>
      <c r="I522" s="57" t="s">
        <v>66</v>
      </c>
    </row>
    <row r="523" spans="1:9" ht="24" hidden="1" x14ac:dyDescent="0.25">
      <c r="A523" s="51">
        <v>157</v>
      </c>
      <c r="B523" s="53" t="s">
        <v>280</v>
      </c>
      <c r="C523" s="53" t="s">
        <v>152</v>
      </c>
      <c r="D523" s="54"/>
      <c r="E523" s="55" t="s">
        <v>58</v>
      </c>
      <c r="F523" s="56" t="s">
        <v>59</v>
      </c>
      <c r="G523" s="56" t="s">
        <v>65</v>
      </c>
      <c r="H523" s="56" t="s">
        <v>135</v>
      </c>
      <c r="I523" s="57" t="s">
        <v>66</v>
      </c>
    </row>
    <row r="524" spans="1:9" ht="36" x14ac:dyDescent="0.25">
      <c r="A524" s="51">
        <v>370</v>
      </c>
      <c r="B524" s="61" t="s">
        <v>148</v>
      </c>
      <c r="C524" s="61" t="s">
        <v>251</v>
      </c>
      <c r="D524" s="54">
        <f>(135400/1.19)-D521-D522-D525-D526</f>
        <v>33981.512605042022</v>
      </c>
      <c r="E524" s="55" t="s">
        <v>58</v>
      </c>
      <c r="F524" s="56" t="s">
        <v>59</v>
      </c>
      <c r="G524" s="56" t="s">
        <v>65</v>
      </c>
      <c r="H524" s="56" t="s">
        <v>135</v>
      </c>
      <c r="I524" s="57" t="s">
        <v>66</v>
      </c>
    </row>
    <row r="525" spans="1:9" ht="24" x14ac:dyDescent="0.25">
      <c r="A525" s="51">
        <v>371</v>
      </c>
      <c r="B525" s="61" t="s">
        <v>149</v>
      </c>
      <c r="C525" s="61" t="s">
        <v>150</v>
      </c>
      <c r="D525" s="54">
        <v>5000</v>
      </c>
      <c r="E525" s="55" t="s">
        <v>58</v>
      </c>
      <c r="F525" s="56" t="s">
        <v>59</v>
      </c>
      <c r="G525" s="56" t="s">
        <v>65</v>
      </c>
      <c r="H525" s="56" t="s">
        <v>135</v>
      </c>
      <c r="I525" s="57" t="s">
        <v>66</v>
      </c>
    </row>
    <row r="526" spans="1:9" ht="24" x14ac:dyDescent="0.25">
      <c r="A526" s="51">
        <v>372</v>
      </c>
      <c r="B526" s="61" t="s">
        <v>151</v>
      </c>
      <c r="C526" s="61" t="s">
        <v>152</v>
      </c>
      <c r="D526" s="54">
        <f>300*12</f>
        <v>3600</v>
      </c>
      <c r="E526" s="55" t="s">
        <v>58</v>
      </c>
      <c r="F526" s="56" t="s">
        <v>59</v>
      </c>
      <c r="G526" s="56" t="s">
        <v>65</v>
      </c>
      <c r="H526" s="56" t="s">
        <v>135</v>
      </c>
      <c r="I526" s="57" t="s">
        <v>66</v>
      </c>
    </row>
    <row r="527" spans="1:9" s="27" customFormat="1" ht="12.75" x14ac:dyDescent="0.2">
      <c r="A527" s="178" t="s">
        <v>211</v>
      </c>
      <c r="B527" s="179"/>
      <c r="C527" s="180"/>
      <c r="D527" s="58">
        <f>SUM(D521:D526)*1.19</f>
        <v>135400</v>
      </c>
      <c r="E527" s="55"/>
      <c r="F527" s="56"/>
      <c r="G527" s="56"/>
      <c r="H527" s="56"/>
      <c r="I527" s="57"/>
    </row>
    <row r="528" spans="1:9" ht="24" x14ac:dyDescent="0.25">
      <c r="A528" s="51">
        <v>373</v>
      </c>
      <c r="B528" s="63" t="s">
        <v>153</v>
      </c>
      <c r="C528" s="63"/>
      <c r="D528" s="54">
        <f>53550/1.19</f>
        <v>45000</v>
      </c>
      <c r="E528" s="55" t="s">
        <v>58</v>
      </c>
      <c r="F528" s="56" t="s">
        <v>59</v>
      </c>
      <c r="G528" s="56" t="s">
        <v>65</v>
      </c>
      <c r="H528" s="56"/>
      <c r="I528" s="57" t="s">
        <v>66</v>
      </c>
    </row>
    <row r="529" spans="1:9" s="27" customFormat="1" ht="12.75" x14ac:dyDescent="0.2">
      <c r="A529" s="178" t="s">
        <v>212</v>
      </c>
      <c r="B529" s="179"/>
      <c r="C529" s="180"/>
      <c r="D529" s="58">
        <f>SUM(D528)*1.19</f>
        <v>53550</v>
      </c>
      <c r="E529" s="55"/>
      <c r="F529" s="56"/>
      <c r="G529" s="56"/>
      <c r="H529" s="56"/>
      <c r="I529" s="57"/>
    </row>
    <row r="530" spans="1:9" ht="24" x14ac:dyDescent="0.25">
      <c r="A530" s="51">
        <v>374</v>
      </c>
      <c r="B530" s="61" t="s">
        <v>154</v>
      </c>
      <c r="C530" s="64"/>
      <c r="D530" s="54">
        <v>65000</v>
      </c>
      <c r="E530" s="55" t="s">
        <v>58</v>
      </c>
      <c r="F530" s="56" t="s">
        <v>59</v>
      </c>
      <c r="G530" s="56" t="s">
        <v>65</v>
      </c>
      <c r="H530" s="56"/>
      <c r="I530" s="57" t="s">
        <v>66</v>
      </c>
    </row>
    <row r="531" spans="1:9" s="27" customFormat="1" ht="12.75" x14ac:dyDescent="0.2">
      <c r="A531" s="178" t="s">
        <v>213</v>
      </c>
      <c r="B531" s="179"/>
      <c r="C531" s="180"/>
      <c r="D531" s="58">
        <f>SUM(D530)*1.19</f>
        <v>77350</v>
      </c>
      <c r="E531" s="55"/>
      <c r="F531" s="56"/>
      <c r="G531" s="56"/>
      <c r="H531" s="56"/>
      <c r="I531" s="57"/>
    </row>
    <row r="532" spans="1:9" ht="24" x14ac:dyDescent="0.25">
      <c r="A532" s="51">
        <v>375</v>
      </c>
      <c r="B532" s="61" t="s">
        <v>155</v>
      </c>
      <c r="C532" s="64"/>
      <c r="D532" s="54">
        <f>13000/1.19</f>
        <v>10924.36974789916</v>
      </c>
      <c r="E532" s="55" t="s">
        <v>58</v>
      </c>
      <c r="F532" s="56" t="s">
        <v>59</v>
      </c>
      <c r="G532" s="56" t="s">
        <v>65</v>
      </c>
      <c r="H532" s="56"/>
      <c r="I532" s="57" t="s">
        <v>66</v>
      </c>
    </row>
    <row r="533" spans="1:9" s="27" customFormat="1" ht="12.75" x14ac:dyDescent="0.2">
      <c r="A533" s="178" t="s">
        <v>214</v>
      </c>
      <c r="B533" s="179"/>
      <c r="C533" s="180"/>
      <c r="D533" s="58">
        <f>SUM(D532)*1.19</f>
        <v>13000</v>
      </c>
      <c r="E533" s="55"/>
      <c r="F533" s="56"/>
      <c r="G533" s="56"/>
      <c r="H533" s="56"/>
      <c r="I533" s="57"/>
    </row>
    <row r="534" spans="1:9" ht="24" x14ac:dyDescent="0.25">
      <c r="A534" s="51">
        <v>376</v>
      </c>
      <c r="B534" s="61" t="s">
        <v>593</v>
      </c>
      <c r="C534" s="61" t="s">
        <v>592</v>
      </c>
      <c r="D534" s="54">
        <v>270000</v>
      </c>
      <c r="E534" s="55" t="s">
        <v>58</v>
      </c>
      <c r="F534" s="56" t="s">
        <v>59</v>
      </c>
      <c r="G534" s="56" t="s">
        <v>65</v>
      </c>
      <c r="H534" s="56"/>
      <c r="I534" s="57" t="s">
        <v>66</v>
      </c>
    </row>
    <row r="535" spans="1:9" s="27" customFormat="1" ht="12.75" x14ac:dyDescent="0.2">
      <c r="A535" s="178" t="s">
        <v>444</v>
      </c>
      <c r="B535" s="179"/>
      <c r="C535" s="180"/>
      <c r="D535" s="58">
        <f>(D541+D542+D534)*1.19</f>
        <v>341351.5</v>
      </c>
      <c r="E535" s="55"/>
      <c r="F535" s="56"/>
      <c r="G535" s="56"/>
      <c r="H535" s="56"/>
      <c r="I535" s="57"/>
    </row>
    <row r="536" spans="1:9" ht="24" hidden="1" x14ac:dyDescent="0.25">
      <c r="A536" s="51">
        <v>220</v>
      </c>
      <c r="B536" s="61" t="s">
        <v>419</v>
      </c>
      <c r="C536" s="61" t="s">
        <v>418</v>
      </c>
      <c r="D536" s="54"/>
      <c r="E536" s="55" t="s">
        <v>58</v>
      </c>
      <c r="F536" s="56" t="s">
        <v>59</v>
      </c>
      <c r="G536" s="56" t="s">
        <v>65</v>
      </c>
      <c r="H536" s="56" t="s">
        <v>135</v>
      </c>
      <c r="I536" s="57" t="s">
        <v>66</v>
      </c>
    </row>
    <row r="537" spans="1:9" ht="24" hidden="1" x14ac:dyDescent="0.25">
      <c r="A537" s="51">
        <v>221</v>
      </c>
      <c r="B537" s="61" t="s">
        <v>420</v>
      </c>
      <c r="C537" s="61" t="s">
        <v>421</v>
      </c>
      <c r="D537" s="54"/>
      <c r="E537" s="55"/>
      <c r="F537" s="56"/>
      <c r="G537" s="56"/>
      <c r="H537" s="56"/>
      <c r="I537" s="57"/>
    </row>
    <row r="538" spans="1:9" ht="24" hidden="1" x14ac:dyDescent="0.25">
      <c r="A538" s="51">
        <v>222</v>
      </c>
      <c r="B538" s="61" t="s">
        <v>422</v>
      </c>
      <c r="C538" s="61" t="s">
        <v>423</v>
      </c>
      <c r="D538" s="54"/>
      <c r="E538" s="55" t="s">
        <v>58</v>
      </c>
      <c r="F538" s="56" t="s">
        <v>59</v>
      </c>
      <c r="G538" s="56" t="s">
        <v>65</v>
      </c>
      <c r="H538" s="56" t="s">
        <v>135</v>
      </c>
      <c r="I538" s="57" t="s">
        <v>66</v>
      </c>
    </row>
    <row r="539" spans="1:9" hidden="1" x14ac:dyDescent="0.25">
      <c r="A539" s="65">
        <v>201</v>
      </c>
      <c r="B539" s="66"/>
      <c r="C539" s="61" t="s">
        <v>236</v>
      </c>
      <c r="D539" s="54"/>
      <c r="E539" s="55"/>
      <c r="F539" s="56"/>
      <c r="G539" s="56"/>
      <c r="H539" s="56"/>
      <c r="I539" s="57"/>
    </row>
    <row r="540" spans="1:9" s="27" customFormat="1" ht="12.75" hidden="1" x14ac:dyDescent="0.2">
      <c r="A540" s="178" t="s">
        <v>499</v>
      </c>
      <c r="B540" s="179"/>
      <c r="C540" s="180"/>
      <c r="D540" s="58">
        <f>SUM(D536:D539)*1.19</f>
        <v>0</v>
      </c>
      <c r="E540" s="55"/>
      <c r="F540" s="56"/>
      <c r="G540" s="56"/>
      <c r="H540" s="56"/>
      <c r="I540" s="57"/>
    </row>
    <row r="541" spans="1:9" ht="24" x14ac:dyDescent="0.25">
      <c r="A541" s="51">
        <v>377</v>
      </c>
      <c r="B541" s="61" t="s">
        <v>497</v>
      </c>
      <c r="C541" s="61" t="s">
        <v>498</v>
      </c>
      <c r="D541" s="54">
        <v>16000</v>
      </c>
      <c r="E541" s="55" t="s">
        <v>58</v>
      </c>
      <c r="F541" s="56" t="s">
        <v>59</v>
      </c>
      <c r="G541" s="56" t="s">
        <v>65</v>
      </c>
      <c r="H541" s="56"/>
      <c r="I541" s="57" t="s">
        <v>66</v>
      </c>
    </row>
    <row r="542" spans="1:9" ht="24" x14ac:dyDescent="0.25">
      <c r="A542" s="51">
        <v>378</v>
      </c>
      <c r="B542" s="61" t="s">
        <v>515</v>
      </c>
      <c r="C542" s="61" t="s">
        <v>516</v>
      </c>
      <c r="D542" s="54">
        <v>850</v>
      </c>
      <c r="E542" s="55" t="s">
        <v>58</v>
      </c>
      <c r="F542" s="56" t="s">
        <v>59</v>
      </c>
      <c r="G542" s="56" t="s">
        <v>65</v>
      </c>
      <c r="H542" s="56"/>
      <c r="I542" s="57" t="s">
        <v>66</v>
      </c>
    </row>
    <row r="543" spans="1:9" s="27" customFormat="1" ht="12.75" x14ac:dyDescent="0.2">
      <c r="A543" s="178" t="s">
        <v>237</v>
      </c>
      <c r="B543" s="179"/>
      <c r="C543" s="180"/>
      <c r="D543" s="58">
        <f>SUM(D541:D542)*1.19</f>
        <v>20051.5</v>
      </c>
      <c r="E543" s="55"/>
      <c r="F543" s="56"/>
      <c r="G543" s="56"/>
      <c r="H543" s="56"/>
      <c r="I543" s="57"/>
    </row>
    <row r="544" spans="1:9" x14ac:dyDescent="0.25">
      <c r="A544" s="201" t="s">
        <v>215</v>
      </c>
      <c r="B544" s="202"/>
      <c r="C544" s="203"/>
      <c r="D544" s="67">
        <f>D14+D33+D35+D37+D90+D95+D153+D342+D344+D459+D461+D516+D520+D527+D529+D531+D533+D340+D336+D330+D202+D150+D131+D16</f>
        <v>9001865.6680999994</v>
      </c>
      <c r="E544" s="204"/>
      <c r="F544" s="204"/>
      <c r="G544" s="204"/>
      <c r="H544" s="204"/>
      <c r="I544" s="204"/>
    </row>
    <row r="546" spans="1:9" s="31" customFormat="1" ht="12.75" x14ac:dyDescent="0.2">
      <c r="A546" s="29"/>
      <c r="B546" s="29" t="s">
        <v>216</v>
      </c>
      <c r="C546" s="196" t="s">
        <v>233</v>
      </c>
      <c r="D546" s="196"/>
      <c r="E546" s="196"/>
      <c r="G546" s="197" t="s">
        <v>217</v>
      </c>
      <c r="H546" s="197"/>
      <c r="I546" s="33"/>
    </row>
    <row r="547" spans="1:9" s="31" customFormat="1" ht="12.75" x14ac:dyDescent="0.2">
      <c r="A547" s="29"/>
      <c r="B547" s="29" t="s">
        <v>218</v>
      </c>
      <c r="C547" s="196" t="s">
        <v>234</v>
      </c>
      <c r="D547" s="196"/>
      <c r="E547" s="196"/>
      <c r="G547" s="196" t="s">
        <v>219</v>
      </c>
      <c r="H547" s="196"/>
      <c r="I547" s="29"/>
    </row>
  </sheetData>
  <sortState xmlns:xlrd2="http://schemas.microsoft.com/office/spreadsheetml/2017/richdata2" ref="B117:D329">
    <sortCondition ref="B117:B329"/>
  </sortState>
  <mergeCells count="35">
    <mergeCell ref="G546:H546"/>
    <mergeCell ref="G547:H547"/>
    <mergeCell ref="C546:E546"/>
    <mergeCell ref="A544:C544"/>
    <mergeCell ref="E544:I544"/>
    <mergeCell ref="A340:C340"/>
    <mergeCell ref="A342:C342"/>
    <mergeCell ref="A344:C344"/>
    <mergeCell ref="A461:C461"/>
    <mergeCell ref="C547:E547"/>
    <mergeCell ref="A543:C543"/>
    <mergeCell ref="A540:C540"/>
    <mergeCell ref="A533:C533"/>
    <mergeCell ref="A531:C531"/>
    <mergeCell ref="A459:C459"/>
    <mergeCell ref="A516:C516"/>
    <mergeCell ref="A518:C518"/>
    <mergeCell ref="A527:C527"/>
    <mergeCell ref="A529:C529"/>
    <mergeCell ref="A520:C520"/>
    <mergeCell ref="A535:C535"/>
    <mergeCell ref="A11:I11"/>
    <mergeCell ref="A14:C14"/>
    <mergeCell ref="A16:C16"/>
    <mergeCell ref="A33:C33"/>
    <mergeCell ref="A336:C336"/>
    <mergeCell ref="A150:C150"/>
    <mergeCell ref="A153:C153"/>
    <mergeCell ref="A202:C202"/>
    <mergeCell ref="A330:C330"/>
    <mergeCell ref="A35:C35"/>
    <mergeCell ref="A37:C37"/>
    <mergeCell ref="A90:C90"/>
    <mergeCell ref="A95:C95"/>
    <mergeCell ref="A131:C131"/>
  </mergeCells>
  <pageMargins left="0.25" right="0.25" top="0.75" bottom="0.75" header="0.3" footer="0.3"/>
  <pageSetup paperSize="9"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5CA47-CB82-47C0-A010-8E33C8B714A1}">
  <sheetPr>
    <pageSetUpPr fitToPage="1"/>
  </sheetPr>
  <dimension ref="A1:G748"/>
  <sheetViews>
    <sheetView workbookViewId="0">
      <selection activeCell="C9" sqref="C9"/>
    </sheetView>
  </sheetViews>
  <sheetFormatPr defaultRowHeight="12.75" x14ac:dyDescent="0.2"/>
  <cols>
    <col min="1" max="1" width="10.42578125" style="32" customWidth="1"/>
    <col min="2" max="2" width="22" style="32" customWidth="1"/>
    <col min="3" max="3" width="111.140625" style="32" customWidth="1"/>
    <col min="4" max="4" width="6.140625" style="32" customWidth="1"/>
    <col min="5" max="5" width="12.42578125" style="135" customWidth="1"/>
    <col min="6" max="6" width="10.5703125" style="32" bestFit="1" customWidth="1"/>
    <col min="7" max="7" width="15.28515625" style="135" customWidth="1"/>
    <col min="8" max="256" width="9.140625" style="31"/>
    <col min="257" max="257" width="10.42578125" style="31" customWidth="1"/>
    <col min="258" max="258" width="32.28515625" style="31" customWidth="1"/>
    <col min="259" max="259" width="111.140625" style="31" customWidth="1"/>
    <col min="260" max="260" width="6.140625" style="31" customWidth="1"/>
    <col min="261" max="261" width="12.42578125" style="31" customWidth="1"/>
    <col min="262" max="262" width="10.5703125" style="31" bestFit="1" customWidth="1"/>
    <col min="263" max="263" width="15.28515625" style="31" customWidth="1"/>
    <col min="264" max="512" width="9.140625" style="31"/>
    <col min="513" max="513" width="10.42578125" style="31" customWidth="1"/>
    <col min="514" max="514" width="32.28515625" style="31" customWidth="1"/>
    <col min="515" max="515" width="111.140625" style="31" customWidth="1"/>
    <col min="516" max="516" width="6.140625" style="31" customWidth="1"/>
    <col min="517" max="517" width="12.42578125" style="31" customWidth="1"/>
    <col min="518" max="518" width="10.5703125" style="31" bestFit="1" customWidth="1"/>
    <col min="519" max="519" width="15.28515625" style="31" customWidth="1"/>
    <col min="520" max="768" width="9.140625" style="31"/>
    <col min="769" max="769" width="10.42578125" style="31" customWidth="1"/>
    <col min="770" max="770" width="32.28515625" style="31" customWidth="1"/>
    <col min="771" max="771" width="111.140625" style="31" customWidth="1"/>
    <col min="772" max="772" width="6.140625" style="31" customWidth="1"/>
    <col min="773" max="773" width="12.42578125" style="31" customWidth="1"/>
    <col min="774" max="774" width="10.5703125" style="31" bestFit="1" customWidth="1"/>
    <col min="775" max="775" width="15.28515625" style="31" customWidth="1"/>
    <col min="776" max="1024" width="9.140625" style="31"/>
    <col min="1025" max="1025" width="10.42578125" style="31" customWidth="1"/>
    <col min="1026" max="1026" width="32.28515625" style="31" customWidth="1"/>
    <col min="1027" max="1027" width="111.140625" style="31" customWidth="1"/>
    <col min="1028" max="1028" width="6.140625" style="31" customWidth="1"/>
    <col min="1029" max="1029" width="12.42578125" style="31" customWidth="1"/>
    <col min="1030" max="1030" width="10.5703125" style="31" bestFit="1" customWidth="1"/>
    <col min="1031" max="1031" width="15.28515625" style="31" customWidth="1"/>
    <col min="1032" max="1280" width="9.140625" style="31"/>
    <col min="1281" max="1281" width="10.42578125" style="31" customWidth="1"/>
    <col min="1282" max="1282" width="32.28515625" style="31" customWidth="1"/>
    <col min="1283" max="1283" width="111.140625" style="31" customWidth="1"/>
    <col min="1284" max="1284" width="6.140625" style="31" customWidth="1"/>
    <col min="1285" max="1285" width="12.42578125" style="31" customWidth="1"/>
    <col min="1286" max="1286" width="10.5703125" style="31" bestFit="1" customWidth="1"/>
    <col min="1287" max="1287" width="15.28515625" style="31" customWidth="1"/>
    <col min="1288" max="1536" width="9.140625" style="31"/>
    <col min="1537" max="1537" width="10.42578125" style="31" customWidth="1"/>
    <col min="1538" max="1538" width="32.28515625" style="31" customWidth="1"/>
    <col min="1539" max="1539" width="111.140625" style="31" customWidth="1"/>
    <col min="1540" max="1540" width="6.140625" style="31" customWidth="1"/>
    <col min="1541" max="1541" width="12.42578125" style="31" customWidth="1"/>
    <col min="1542" max="1542" width="10.5703125" style="31" bestFit="1" customWidth="1"/>
    <col min="1543" max="1543" width="15.28515625" style="31" customWidth="1"/>
    <col min="1544" max="1792" width="9.140625" style="31"/>
    <col min="1793" max="1793" width="10.42578125" style="31" customWidth="1"/>
    <col min="1794" max="1794" width="32.28515625" style="31" customWidth="1"/>
    <col min="1795" max="1795" width="111.140625" style="31" customWidth="1"/>
    <col min="1796" max="1796" width="6.140625" style="31" customWidth="1"/>
    <col min="1797" max="1797" width="12.42578125" style="31" customWidth="1"/>
    <col min="1798" max="1798" width="10.5703125" style="31" bestFit="1" customWidth="1"/>
    <col min="1799" max="1799" width="15.28515625" style="31" customWidth="1"/>
    <col min="1800" max="2048" width="9.140625" style="31"/>
    <col min="2049" max="2049" width="10.42578125" style="31" customWidth="1"/>
    <col min="2050" max="2050" width="32.28515625" style="31" customWidth="1"/>
    <col min="2051" max="2051" width="111.140625" style="31" customWidth="1"/>
    <col min="2052" max="2052" width="6.140625" style="31" customWidth="1"/>
    <col min="2053" max="2053" width="12.42578125" style="31" customWidth="1"/>
    <col min="2054" max="2054" width="10.5703125" style="31" bestFit="1" customWidth="1"/>
    <col min="2055" max="2055" width="15.28515625" style="31" customWidth="1"/>
    <col min="2056" max="2304" width="9.140625" style="31"/>
    <col min="2305" max="2305" width="10.42578125" style="31" customWidth="1"/>
    <col min="2306" max="2306" width="32.28515625" style="31" customWidth="1"/>
    <col min="2307" max="2307" width="111.140625" style="31" customWidth="1"/>
    <col min="2308" max="2308" width="6.140625" style="31" customWidth="1"/>
    <col min="2309" max="2309" width="12.42578125" style="31" customWidth="1"/>
    <col min="2310" max="2310" width="10.5703125" style="31" bestFit="1" customWidth="1"/>
    <col min="2311" max="2311" width="15.28515625" style="31" customWidth="1"/>
    <col min="2312" max="2560" width="9.140625" style="31"/>
    <col min="2561" max="2561" width="10.42578125" style="31" customWidth="1"/>
    <col min="2562" max="2562" width="32.28515625" style="31" customWidth="1"/>
    <col min="2563" max="2563" width="111.140625" style="31" customWidth="1"/>
    <col min="2564" max="2564" width="6.140625" style="31" customWidth="1"/>
    <col min="2565" max="2565" width="12.42578125" style="31" customWidth="1"/>
    <col min="2566" max="2566" width="10.5703125" style="31" bestFit="1" customWidth="1"/>
    <col min="2567" max="2567" width="15.28515625" style="31" customWidth="1"/>
    <col min="2568" max="2816" width="9.140625" style="31"/>
    <col min="2817" max="2817" width="10.42578125" style="31" customWidth="1"/>
    <col min="2818" max="2818" width="32.28515625" style="31" customWidth="1"/>
    <col min="2819" max="2819" width="111.140625" style="31" customWidth="1"/>
    <col min="2820" max="2820" width="6.140625" style="31" customWidth="1"/>
    <col min="2821" max="2821" width="12.42578125" style="31" customWidth="1"/>
    <col min="2822" max="2822" width="10.5703125" style="31" bestFit="1" customWidth="1"/>
    <col min="2823" max="2823" width="15.28515625" style="31" customWidth="1"/>
    <col min="2824" max="3072" width="9.140625" style="31"/>
    <col min="3073" max="3073" width="10.42578125" style="31" customWidth="1"/>
    <col min="3074" max="3074" width="32.28515625" style="31" customWidth="1"/>
    <col min="3075" max="3075" width="111.140625" style="31" customWidth="1"/>
    <col min="3076" max="3076" width="6.140625" style="31" customWidth="1"/>
    <col min="3077" max="3077" width="12.42578125" style="31" customWidth="1"/>
    <col min="3078" max="3078" width="10.5703125" style="31" bestFit="1" customWidth="1"/>
    <col min="3079" max="3079" width="15.28515625" style="31" customWidth="1"/>
    <col min="3080" max="3328" width="9.140625" style="31"/>
    <col min="3329" max="3329" width="10.42578125" style="31" customWidth="1"/>
    <col min="3330" max="3330" width="32.28515625" style="31" customWidth="1"/>
    <col min="3331" max="3331" width="111.140625" style="31" customWidth="1"/>
    <col min="3332" max="3332" width="6.140625" style="31" customWidth="1"/>
    <col min="3333" max="3333" width="12.42578125" style="31" customWidth="1"/>
    <col min="3334" max="3334" width="10.5703125" style="31" bestFit="1" customWidth="1"/>
    <col min="3335" max="3335" width="15.28515625" style="31" customWidth="1"/>
    <col min="3336" max="3584" width="9.140625" style="31"/>
    <col min="3585" max="3585" width="10.42578125" style="31" customWidth="1"/>
    <col min="3586" max="3586" width="32.28515625" style="31" customWidth="1"/>
    <col min="3587" max="3587" width="111.140625" style="31" customWidth="1"/>
    <col min="3588" max="3588" width="6.140625" style="31" customWidth="1"/>
    <col min="3589" max="3589" width="12.42578125" style="31" customWidth="1"/>
    <col min="3590" max="3590" width="10.5703125" style="31" bestFit="1" customWidth="1"/>
    <col min="3591" max="3591" width="15.28515625" style="31" customWidth="1"/>
    <col min="3592" max="3840" width="9.140625" style="31"/>
    <col min="3841" max="3841" width="10.42578125" style="31" customWidth="1"/>
    <col min="3842" max="3842" width="32.28515625" style="31" customWidth="1"/>
    <col min="3843" max="3843" width="111.140625" style="31" customWidth="1"/>
    <col min="3844" max="3844" width="6.140625" style="31" customWidth="1"/>
    <col min="3845" max="3845" width="12.42578125" style="31" customWidth="1"/>
    <col min="3846" max="3846" width="10.5703125" style="31" bestFit="1" customWidth="1"/>
    <col min="3847" max="3847" width="15.28515625" style="31" customWidth="1"/>
    <col min="3848" max="4096" width="9.140625" style="31"/>
    <col min="4097" max="4097" width="10.42578125" style="31" customWidth="1"/>
    <col min="4098" max="4098" width="32.28515625" style="31" customWidth="1"/>
    <col min="4099" max="4099" width="111.140625" style="31" customWidth="1"/>
    <col min="4100" max="4100" width="6.140625" style="31" customWidth="1"/>
    <col min="4101" max="4101" width="12.42578125" style="31" customWidth="1"/>
    <col min="4102" max="4102" width="10.5703125" style="31" bestFit="1" customWidth="1"/>
    <col min="4103" max="4103" width="15.28515625" style="31" customWidth="1"/>
    <col min="4104" max="4352" width="9.140625" style="31"/>
    <col min="4353" max="4353" width="10.42578125" style="31" customWidth="1"/>
    <col min="4354" max="4354" width="32.28515625" style="31" customWidth="1"/>
    <col min="4355" max="4355" width="111.140625" style="31" customWidth="1"/>
    <col min="4356" max="4356" width="6.140625" style="31" customWidth="1"/>
    <col min="4357" max="4357" width="12.42578125" style="31" customWidth="1"/>
    <col min="4358" max="4358" width="10.5703125" style="31" bestFit="1" customWidth="1"/>
    <col min="4359" max="4359" width="15.28515625" style="31" customWidth="1"/>
    <col min="4360" max="4608" width="9.140625" style="31"/>
    <col min="4609" max="4609" width="10.42578125" style="31" customWidth="1"/>
    <col min="4610" max="4610" width="32.28515625" style="31" customWidth="1"/>
    <col min="4611" max="4611" width="111.140625" style="31" customWidth="1"/>
    <col min="4612" max="4612" width="6.140625" style="31" customWidth="1"/>
    <col min="4613" max="4613" width="12.42578125" style="31" customWidth="1"/>
    <col min="4614" max="4614" width="10.5703125" style="31" bestFit="1" customWidth="1"/>
    <col min="4615" max="4615" width="15.28515625" style="31" customWidth="1"/>
    <col min="4616" max="4864" width="9.140625" style="31"/>
    <col min="4865" max="4865" width="10.42578125" style="31" customWidth="1"/>
    <col min="4866" max="4866" width="32.28515625" style="31" customWidth="1"/>
    <col min="4867" max="4867" width="111.140625" style="31" customWidth="1"/>
    <col min="4868" max="4868" width="6.140625" style="31" customWidth="1"/>
    <col min="4869" max="4869" width="12.42578125" style="31" customWidth="1"/>
    <col min="4870" max="4870" width="10.5703125" style="31" bestFit="1" customWidth="1"/>
    <col min="4871" max="4871" width="15.28515625" style="31" customWidth="1"/>
    <col min="4872" max="5120" width="9.140625" style="31"/>
    <col min="5121" max="5121" width="10.42578125" style="31" customWidth="1"/>
    <col min="5122" max="5122" width="32.28515625" style="31" customWidth="1"/>
    <col min="5123" max="5123" width="111.140625" style="31" customWidth="1"/>
    <col min="5124" max="5124" width="6.140625" style="31" customWidth="1"/>
    <col min="5125" max="5125" width="12.42578125" style="31" customWidth="1"/>
    <col min="5126" max="5126" width="10.5703125" style="31" bestFit="1" customWidth="1"/>
    <col min="5127" max="5127" width="15.28515625" style="31" customWidth="1"/>
    <col min="5128" max="5376" width="9.140625" style="31"/>
    <col min="5377" max="5377" width="10.42578125" style="31" customWidth="1"/>
    <col min="5378" max="5378" width="32.28515625" style="31" customWidth="1"/>
    <col min="5379" max="5379" width="111.140625" style="31" customWidth="1"/>
    <col min="5380" max="5380" width="6.140625" style="31" customWidth="1"/>
    <col min="5381" max="5381" width="12.42578125" style="31" customWidth="1"/>
    <col min="5382" max="5382" width="10.5703125" style="31" bestFit="1" customWidth="1"/>
    <col min="5383" max="5383" width="15.28515625" style="31" customWidth="1"/>
    <col min="5384" max="5632" width="9.140625" style="31"/>
    <col min="5633" max="5633" width="10.42578125" style="31" customWidth="1"/>
    <col min="5634" max="5634" width="32.28515625" style="31" customWidth="1"/>
    <col min="5635" max="5635" width="111.140625" style="31" customWidth="1"/>
    <col min="5636" max="5636" width="6.140625" style="31" customWidth="1"/>
    <col min="5637" max="5637" width="12.42578125" style="31" customWidth="1"/>
    <col min="5638" max="5638" width="10.5703125" style="31" bestFit="1" customWidth="1"/>
    <col min="5639" max="5639" width="15.28515625" style="31" customWidth="1"/>
    <col min="5640" max="5888" width="9.140625" style="31"/>
    <col min="5889" max="5889" width="10.42578125" style="31" customWidth="1"/>
    <col min="5890" max="5890" width="32.28515625" style="31" customWidth="1"/>
    <col min="5891" max="5891" width="111.140625" style="31" customWidth="1"/>
    <col min="5892" max="5892" width="6.140625" style="31" customWidth="1"/>
    <col min="5893" max="5893" width="12.42578125" style="31" customWidth="1"/>
    <col min="5894" max="5894" width="10.5703125" style="31" bestFit="1" customWidth="1"/>
    <col min="5895" max="5895" width="15.28515625" style="31" customWidth="1"/>
    <col min="5896" max="6144" width="9.140625" style="31"/>
    <col min="6145" max="6145" width="10.42578125" style="31" customWidth="1"/>
    <col min="6146" max="6146" width="32.28515625" style="31" customWidth="1"/>
    <col min="6147" max="6147" width="111.140625" style="31" customWidth="1"/>
    <col min="6148" max="6148" width="6.140625" style="31" customWidth="1"/>
    <col min="6149" max="6149" width="12.42578125" style="31" customWidth="1"/>
    <col min="6150" max="6150" width="10.5703125" style="31" bestFit="1" customWidth="1"/>
    <col min="6151" max="6151" width="15.28515625" style="31" customWidth="1"/>
    <col min="6152" max="6400" width="9.140625" style="31"/>
    <col min="6401" max="6401" width="10.42578125" style="31" customWidth="1"/>
    <col min="6402" max="6402" width="32.28515625" style="31" customWidth="1"/>
    <col min="6403" max="6403" width="111.140625" style="31" customWidth="1"/>
    <col min="6404" max="6404" width="6.140625" style="31" customWidth="1"/>
    <col min="6405" max="6405" width="12.42578125" style="31" customWidth="1"/>
    <col min="6406" max="6406" width="10.5703125" style="31" bestFit="1" customWidth="1"/>
    <col min="6407" max="6407" width="15.28515625" style="31" customWidth="1"/>
    <col min="6408" max="6656" width="9.140625" style="31"/>
    <col min="6657" max="6657" width="10.42578125" style="31" customWidth="1"/>
    <col min="6658" max="6658" width="32.28515625" style="31" customWidth="1"/>
    <col min="6659" max="6659" width="111.140625" style="31" customWidth="1"/>
    <col min="6660" max="6660" width="6.140625" style="31" customWidth="1"/>
    <col min="6661" max="6661" width="12.42578125" style="31" customWidth="1"/>
    <col min="6662" max="6662" width="10.5703125" style="31" bestFit="1" customWidth="1"/>
    <col min="6663" max="6663" width="15.28515625" style="31" customWidth="1"/>
    <col min="6664" max="6912" width="9.140625" style="31"/>
    <col min="6913" max="6913" width="10.42578125" style="31" customWidth="1"/>
    <col min="6914" max="6914" width="32.28515625" style="31" customWidth="1"/>
    <col min="6915" max="6915" width="111.140625" style="31" customWidth="1"/>
    <col min="6916" max="6916" width="6.140625" style="31" customWidth="1"/>
    <col min="6917" max="6917" width="12.42578125" style="31" customWidth="1"/>
    <col min="6918" max="6918" width="10.5703125" style="31" bestFit="1" customWidth="1"/>
    <col min="6919" max="6919" width="15.28515625" style="31" customWidth="1"/>
    <col min="6920" max="7168" width="9.140625" style="31"/>
    <col min="7169" max="7169" width="10.42578125" style="31" customWidth="1"/>
    <col min="7170" max="7170" width="32.28515625" style="31" customWidth="1"/>
    <col min="7171" max="7171" width="111.140625" style="31" customWidth="1"/>
    <col min="7172" max="7172" width="6.140625" style="31" customWidth="1"/>
    <col min="7173" max="7173" width="12.42578125" style="31" customWidth="1"/>
    <col min="7174" max="7174" width="10.5703125" style="31" bestFit="1" customWidth="1"/>
    <col min="7175" max="7175" width="15.28515625" style="31" customWidth="1"/>
    <col min="7176" max="7424" width="9.140625" style="31"/>
    <col min="7425" max="7425" width="10.42578125" style="31" customWidth="1"/>
    <col min="7426" max="7426" width="32.28515625" style="31" customWidth="1"/>
    <col min="7427" max="7427" width="111.140625" style="31" customWidth="1"/>
    <col min="7428" max="7428" width="6.140625" style="31" customWidth="1"/>
    <col min="7429" max="7429" width="12.42578125" style="31" customWidth="1"/>
    <col min="7430" max="7430" width="10.5703125" style="31" bestFit="1" customWidth="1"/>
    <col min="7431" max="7431" width="15.28515625" style="31" customWidth="1"/>
    <col min="7432" max="7680" width="9.140625" style="31"/>
    <col min="7681" max="7681" width="10.42578125" style="31" customWidth="1"/>
    <col min="7682" max="7682" width="32.28515625" style="31" customWidth="1"/>
    <col min="7683" max="7683" width="111.140625" style="31" customWidth="1"/>
    <col min="7684" max="7684" width="6.140625" style="31" customWidth="1"/>
    <col min="7685" max="7685" width="12.42578125" style="31" customWidth="1"/>
    <col min="7686" max="7686" width="10.5703125" style="31" bestFit="1" customWidth="1"/>
    <col min="7687" max="7687" width="15.28515625" style="31" customWidth="1"/>
    <col min="7688" max="7936" width="9.140625" style="31"/>
    <col min="7937" max="7937" width="10.42578125" style="31" customWidth="1"/>
    <col min="7938" max="7938" width="32.28515625" style="31" customWidth="1"/>
    <col min="7939" max="7939" width="111.140625" style="31" customWidth="1"/>
    <col min="7940" max="7940" width="6.140625" style="31" customWidth="1"/>
    <col min="7941" max="7941" width="12.42578125" style="31" customWidth="1"/>
    <col min="7942" max="7942" width="10.5703125" style="31" bestFit="1" customWidth="1"/>
    <col min="7943" max="7943" width="15.28515625" style="31" customWidth="1"/>
    <col min="7944" max="8192" width="9.140625" style="31"/>
    <col min="8193" max="8193" width="10.42578125" style="31" customWidth="1"/>
    <col min="8194" max="8194" width="32.28515625" style="31" customWidth="1"/>
    <col min="8195" max="8195" width="111.140625" style="31" customWidth="1"/>
    <col min="8196" max="8196" width="6.140625" style="31" customWidth="1"/>
    <col min="8197" max="8197" width="12.42578125" style="31" customWidth="1"/>
    <col min="8198" max="8198" width="10.5703125" style="31" bestFit="1" customWidth="1"/>
    <col min="8199" max="8199" width="15.28515625" style="31" customWidth="1"/>
    <col min="8200" max="8448" width="9.140625" style="31"/>
    <col min="8449" max="8449" width="10.42578125" style="31" customWidth="1"/>
    <col min="8450" max="8450" width="32.28515625" style="31" customWidth="1"/>
    <col min="8451" max="8451" width="111.140625" style="31" customWidth="1"/>
    <col min="8452" max="8452" width="6.140625" style="31" customWidth="1"/>
    <col min="8453" max="8453" width="12.42578125" style="31" customWidth="1"/>
    <col min="8454" max="8454" width="10.5703125" style="31" bestFit="1" customWidth="1"/>
    <col min="8455" max="8455" width="15.28515625" style="31" customWidth="1"/>
    <col min="8456" max="8704" width="9.140625" style="31"/>
    <col min="8705" max="8705" width="10.42578125" style="31" customWidth="1"/>
    <col min="8706" max="8706" width="32.28515625" style="31" customWidth="1"/>
    <col min="8707" max="8707" width="111.140625" style="31" customWidth="1"/>
    <col min="8708" max="8708" width="6.140625" style="31" customWidth="1"/>
    <col min="8709" max="8709" width="12.42578125" style="31" customWidth="1"/>
    <col min="8710" max="8710" width="10.5703125" style="31" bestFit="1" customWidth="1"/>
    <col min="8711" max="8711" width="15.28515625" style="31" customWidth="1"/>
    <col min="8712" max="8960" width="9.140625" style="31"/>
    <col min="8961" max="8961" width="10.42578125" style="31" customWidth="1"/>
    <col min="8962" max="8962" width="32.28515625" style="31" customWidth="1"/>
    <col min="8963" max="8963" width="111.140625" style="31" customWidth="1"/>
    <col min="8964" max="8964" width="6.140625" style="31" customWidth="1"/>
    <col min="8965" max="8965" width="12.42578125" style="31" customWidth="1"/>
    <col min="8966" max="8966" width="10.5703125" style="31" bestFit="1" customWidth="1"/>
    <col min="8967" max="8967" width="15.28515625" style="31" customWidth="1"/>
    <col min="8968" max="9216" width="9.140625" style="31"/>
    <col min="9217" max="9217" width="10.42578125" style="31" customWidth="1"/>
    <col min="9218" max="9218" width="32.28515625" style="31" customWidth="1"/>
    <col min="9219" max="9219" width="111.140625" style="31" customWidth="1"/>
    <col min="9220" max="9220" width="6.140625" style="31" customWidth="1"/>
    <col min="9221" max="9221" width="12.42578125" style="31" customWidth="1"/>
    <col min="9222" max="9222" width="10.5703125" style="31" bestFit="1" customWidth="1"/>
    <col min="9223" max="9223" width="15.28515625" style="31" customWidth="1"/>
    <col min="9224" max="9472" width="9.140625" style="31"/>
    <col min="9473" max="9473" width="10.42578125" style="31" customWidth="1"/>
    <col min="9474" max="9474" width="32.28515625" style="31" customWidth="1"/>
    <col min="9475" max="9475" width="111.140625" style="31" customWidth="1"/>
    <col min="9476" max="9476" width="6.140625" style="31" customWidth="1"/>
    <col min="9477" max="9477" width="12.42578125" style="31" customWidth="1"/>
    <col min="9478" max="9478" width="10.5703125" style="31" bestFit="1" customWidth="1"/>
    <col min="9479" max="9479" width="15.28515625" style="31" customWidth="1"/>
    <col min="9480" max="9728" width="9.140625" style="31"/>
    <col min="9729" max="9729" width="10.42578125" style="31" customWidth="1"/>
    <col min="9730" max="9730" width="32.28515625" style="31" customWidth="1"/>
    <col min="9731" max="9731" width="111.140625" style="31" customWidth="1"/>
    <col min="9732" max="9732" width="6.140625" style="31" customWidth="1"/>
    <col min="9733" max="9733" width="12.42578125" style="31" customWidth="1"/>
    <col min="9734" max="9734" width="10.5703125" style="31" bestFit="1" customWidth="1"/>
    <col min="9735" max="9735" width="15.28515625" style="31" customWidth="1"/>
    <col min="9736" max="9984" width="9.140625" style="31"/>
    <col min="9985" max="9985" width="10.42578125" style="31" customWidth="1"/>
    <col min="9986" max="9986" width="32.28515625" style="31" customWidth="1"/>
    <col min="9987" max="9987" width="111.140625" style="31" customWidth="1"/>
    <col min="9988" max="9988" width="6.140625" style="31" customWidth="1"/>
    <col min="9989" max="9989" width="12.42578125" style="31" customWidth="1"/>
    <col min="9990" max="9990" width="10.5703125" style="31" bestFit="1" customWidth="1"/>
    <col min="9991" max="9991" width="15.28515625" style="31" customWidth="1"/>
    <col min="9992" max="10240" width="9.140625" style="31"/>
    <col min="10241" max="10241" width="10.42578125" style="31" customWidth="1"/>
    <col min="10242" max="10242" width="32.28515625" style="31" customWidth="1"/>
    <col min="10243" max="10243" width="111.140625" style="31" customWidth="1"/>
    <col min="10244" max="10244" width="6.140625" style="31" customWidth="1"/>
    <col min="10245" max="10245" width="12.42578125" style="31" customWidth="1"/>
    <col min="10246" max="10246" width="10.5703125" style="31" bestFit="1" customWidth="1"/>
    <col min="10247" max="10247" width="15.28515625" style="31" customWidth="1"/>
    <col min="10248" max="10496" width="9.140625" style="31"/>
    <col min="10497" max="10497" width="10.42578125" style="31" customWidth="1"/>
    <col min="10498" max="10498" width="32.28515625" style="31" customWidth="1"/>
    <col min="10499" max="10499" width="111.140625" style="31" customWidth="1"/>
    <col min="10500" max="10500" width="6.140625" style="31" customWidth="1"/>
    <col min="10501" max="10501" width="12.42578125" style="31" customWidth="1"/>
    <col min="10502" max="10502" width="10.5703125" style="31" bestFit="1" customWidth="1"/>
    <col min="10503" max="10503" width="15.28515625" style="31" customWidth="1"/>
    <col min="10504" max="10752" width="9.140625" style="31"/>
    <col min="10753" max="10753" width="10.42578125" style="31" customWidth="1"/>
    <col min="10754" max="10754" width="32.28515625" style="31" customWidth="1"/>
    <col min="10755" max="10755" width="111.140625" style="31" customWidth="1"/>
    <col min="10756" max="10756" width="6.140625" style="31" customWidth="1"/>
    <col min="10757" max="10757" width="12.42578125" style="31" customWidth="1"/>
    <col min="10758" max="10758" width="10.5703125" style="31" bestFit="1" customWidth="1"/>
    <col min="10759" max="10759" width="15.28515625" style="31" customWidth="1"/>
    <col min="10760" max="11008" width="9.140625" style="31"/>
    <col min="11009" max="11009" width="10.42578125" style="31" customWidth="1"/>
    <col min="11010" max="11010" width="32.28515625" style="31" customWidth="1"/>
    <col min="11011" max="11011" width="111.140625" style="31" customWidth="1"/>
    <col min="11012" max="11012" width="6.140625" style="31" customWidth="1"/>
    <col min="11013" max="11013" width="12.42578125" style="31" customWidth="1"/>
    <col min="11014" max="11014" width="10.5703125" style="31" bestFit="1" customWidth="1"/>
    <col min="11015" max="11015" width="15.28515625" style="31" customWidth="1"/>
    <col min="11016" max="11264" width="9.140625" style="31"/>
    <col min="11265" max="11265" width="10.42578125" style="31" customWidth="1"/>
    <col min="11266" max="11266" width="32.28515625" style="31" customWidth="1"/>
    <col min="11267" max="11267" width="111.140625" style="31" customWidth="1"/>
    <col min="11268" max="11268" width="6.140625" style="31" customWidth="1"/>
    <col min="11269" max="11269" width="12.42578125" style="31" customWidth="1"/>
    <col min="11270" max="11270" width="10.5703125" style="31" bestFit="1" customWidth="1"/>
    <col min="11271" max="11271" width="15.28515625" style="31" customWidth="1"/>
    <col min="11272" max="11520" width="9.140625" style="31"/>
    <col min="11521" max="11521" width="10.42578125" style="31" customWidth="1"/>
    <col min="11522" max="11522" width="32.28515625" style="31" customWidth="1"/>
    <col min="11523" max="11523" width="111.140625" style="31" customWidth="1"/>
    <col min="11524" max="11524" width="6.140625" style="31" customWidth="1"/>
    <col min="11525" max="11525" width="12.42578125" style="31" customWidth="1"/>
    <col min="11526" max="11526" width="10.5703125" style="31" bestFit="1" customWidth="1"/>
    <col min="11527" max="11527" width="15.28515625" style="31" customWidth="1"/>
    <col min="11528" max="11776" width="9.140625" style="31"/>
    <col min="11777" max="11777" width="10.42578125" style="31" customWidth="1"/>
    <col min="11778" max="11778" width="32.28515625" style="31" customWidth="1"/>
    <col min="11779" max="11779" width="111.140625" style="31" customWidth="1"/>
    <col min="11780" max="11780" width="6.140625" style="31" customWidth="1"/>
    <col min="11781" max="11781" width="12.42578125" style="31" customWidth="1"/>
    <col min="11782" max="11782" width="10.5703125" style="31" bestFit="1" customWidth="1"/>
    <col min="11783" max="11783" width="15.28515625" style="31" customWidth="1"/>
    <col min="11784" max="12032" width="9.140625" style="31"/>
    <col min="12033" max="12033" width="10.42578125" style="31" customWidth="1"/>
    <col min="12034" max="12034" width="32.28515625" style="31" customWidth="1"/>
    <col min="12035" max="12035" width="111.140625" style="31" customWidth="1"/>
    <col min="12036" max="12036" width="6.140625" style="31" customWidth="1"/>
    <col min="12037" max="12037" width="12.42578125" style="31" customWidth="1"/>
    <col min="12038" max="12038" width="10.5703125" style="31" bestFit="1" customWidth="1"/>
    <col min="12039" max="12039" width="15.28515625" style="31" customWidth="1"/>
    <col min="12040" max="12288" width="9.140625" style="31"/>
    <col min="12289" max="12289" width="10.42578125" style="31" customWidth="1"/>
    <col min="12290" max="12290" width="32.28515625" style="31" customWidth="1"/>
    <col min="12291" max="12291" width="111.140625" style="31" customWidth="1"/>
    <col min="12292" max="12292" width="6.140625" style="31" customWidth="1"/>
    <col min="12293" max="12293" width="12.42578125" style="31" customWidth="1"/>
    <col min="12294" max="12294" width="10.5703125" style="31" bestFit="1" customWidth="1"/>
    <col min="12295" max="12295" width="15.28515625" style="31" customWidth="1"/>
    <col min="12296" max="12544" width="9.140625" style="31"/>
    <col min="12545" max="12545" width="10.42578125" style="31" customWidth="1"/>
    <col min="12546" max="12546" width="32.28515625" style="31" customWidth="1"/>
    <col min="12547" max="12547" width="111.140625" style="31" customWidth="1"/>
    <col min="12548" max="12548" width="6.140625" style="31" customWidth="1"/>
    <col min="12549" max="12549" width="12.42578125" style="31" customWidth="1"/>
    <col min="12550" max="12550" width="10.5703125" style="31" bestFit="1" customWidth="1"/>
    <col min="12551" max="12551" width="15.28515625" style="31" customWidth="1"/>
    <col min="12552" max="12800" width="9.140625" style="31"/>
    <col min="12801" max="12801" width="10.42578125" style="31" customWidth="1"/>
    <col min="12802" max="12802" width="32.28515625" style="31" customWidth="1"/>
    <col min="12803" max="12803" width="111.140625" style="31" customWidth="1"/>
    <col min="12804" max="12804" width="6.140625" style="31" customWidth="1"/>
    <col min="12805" max="12805" width="12.42578125" style="31" customWidth="1"/>
    <col min="12806" max="12806" width="10.5703125" style="31" bestFit="1" customWidth="1"/>
    <col min="12807" max="12807" width="15.28515625" style="31" customWidth="1"/>
    <col min="12808" max="13056" width="9.140625" style="31"/>
    <col min="13057" max="13057" width="10.42578125" style="31" customWidth="1"/>
    <col min="13058" max="13058" width="32.28515625" style="31" customWidth="1"/>
    <col min="13059" max="13059" width="111.140625" style="31" customWidth="1"/>
    <col min="13060" max="13060" width="6.140625" style="31" customWidth="1"/>
    <col min="13061" max="13061" width="12.42578125" style="31" customWidth="1"/>
    <col min="13062" max="13062" width="10.5703125" style="31" bestFit="1" customWidth="1"/>
    <col min="13063" max="13063" width="15.28515625" style="31" customWidth="1"/>
    <col min="13064" max="13312" width="9.140625" style="31"/>
    <col min="13313" max="13313" width="10.42578125" style="31" customWidth="1"/>
    <col min="13314" max="13314" width="32.28515625" style="31" customWidth="1"/>
    <col min="13315" max="13315" width="111.140625" style="31" customWidth="1"/>
    <col min="13316" max="13316" width="6.140625" style="31" customWidth="1"/>
    <col min="13317" max="13317" width="12.42578125" style="31" customWidth="1"/>
    <col min="13318" max="13318" width="10.5703125" style="31" bestFit="1" customWidth="1"/>
    <col min="13319" max="13319" width="15.28515625" style="31" customWidth="1"/>
    <col min="13320" max="13568" width="9.140625" style="31"/>
    <col min="13569" max="13569" width="10.42578125" style="31" customWidth="1"/>
    <col min="13570" max="13570" width="32.28515625" style="31" customWidth="1"/>
    <col min="13571" max="13571" width="111.140625" style="31" customWidth="1"/>
    <col min="13572" max="13572" width="6.140625" style="31" customWidth="1"/>
    <col min="13573" max="13573" width="12.42578125" style="31" customWidth="1"/>
    <col min="13574" max="13574" width="10.5703125" style="31" bestFit="1" customWidth="1"/>
    <col min="13575" max="13575" width="15.28515625" style="31" customWidth="1"/>
    <col min="13576" max="13824" width="9.140625" style="31"/>
    <col min="13825" max="13825" width="10.42578125" style="31" customWidth="1"/>
    <col min="13826" max="13826" width="32.28515625" style="31" customWidth="1"/>
    <col min="13827" max="13827" width="111.140625" style="31" customWidth="1"/>
    <col min="13828" max="13828" width="6.140625" style="31" customWidth="1"/>
    <col min="13829" max="13829" width="12.42578125" style="31" customWidth="1"/>
    <col min="13830" max="13830" width="10.5703125" style="31" bestFit="1" customWidth="1"/>
    <col min="13831" max="13831" width="15.28515625" style="31" customWidth="1"/>
    <col min="13832" max="14080" width="9.140625" style="31"/>
    <col min="14081" max="14081" width="10.42578125" style="31" customWidth="1"/>
    <col min="14082" max="14082" width="32.28515625" style="31" customWidth="1"/>
    <col min="14083" max="14083" width="111.140625" style="31" customWidth="1"/>
    <col min="14084" max="14084" width="6.140625" style="31" customWidth="1"/>
    <col min="14085" max="14085" width="12.42578125" style="31" customWidth="1"/>
    <col min="14086" max="14086" width="10.5703125" style="31" bestFit="1" customWidth="1"/>
    <col min="14087" max="14087" width="15.28515625" style="31" customWidth="1"/>
    <col min="14088" max="14336" width="9.140625" style="31"/>
    <col min="14337" max="14337" width="10.42578125" style="31" customWidth="1"/>
    <col min="14338" max="14338" width="32.28515625" style="31" customWidth="1"/>
    <col min="14339" max="14339" width="111.140625" style="31" customWidth="1"/>
    <col min="14340" max="14340" width="6.140625" style="31" customWidth="1"/>
    <col min="14341" max="14341" width="12.42578125" style="31" customWidth="1"/>
    <col min="14342" max="14342" width="10.5703125" style="31" bestFit="1" customWidth="1"/>
    <col min="14343" max="14343" width="15.28515625" style="31" customWidth="1"/>
    <col min="14344" max="14592" width="9.140625" style="31"/>
    <col min="14593" max="14593" width="10.42578125" style="31" customWidth="1"/>
    <col min="14594" max="14594" width="32.28515625" style="31" customWidth="1"/>
    <col min="14595" max="14595" width="111.140625" style="31" customWidth="1"/>
    <col min="14596" max="14596" width="6.140625" style="31" customWidth="1"/>
    <col min="14597" max="14597" width="12.42578125" style="31" customWidth="1"/>
    <col min="14598" max="14598" width="10.5703125" style="31" bestFit="1" customWidth="1"/>
    <col min="14599" max="14599" width="15.28515625" style="31" customWidth="1"/>
    <col min="14600" max="14848" width="9.140625" style="31"/>
    <col min="14849" max="14849" width="10.42578125" style="31" customWidth="1"/>
    <col min="14850" max="14850" width="32.28515625" style="31" customWidth="1"/>
    <col min="14851" max="14851" width="111.140625" style="31" customWidth="1"/>
    <col min="14852" max="14852" width="6.140625" style="31" customWidth="1"/>
    <col min="14853" max="14853" width="12.42578125" style="31" customWidth="1"/>
    <col min="14854" max="14854" width="10.5703125" style="31" bestFit="1" customWidth="1"/>
    <col min="14855" max="14855" width="15.28515625" style="31" customWidth="1"/>
    <col min="14856" max="15104" width="9.140625" style="31"/>
    <col min="15105" max="15105" width="10.42578125" style="31" customWidth="1"/>
    <col min="15106" max="15106" width="32.28515625" style="31" customWidth="1"/>
    <col min="15107" max="15107" width="111.140625" style="31" customWidth="1"/>
    <col min="15108" max="15108" width="6.140625" style="31" customWidth="1"/>
    <col min="15109" max="15109" width="12.42578125" style="31" customWidth="1"/>
    <col min="15110" max="15110" width="10.5703125" style="31" bestFit="1" customWidth="1"/>
    <col min="15111" max="15111" width="15.28515625" style="31" customWidth="1"/>
    <col min="15112" max="15360" width="9.140625" style="31"/>
    <col min="15361" max="15361" width="10.42578125" style="31" customWidth="1"/>
    <col min="15362" max="15362" width="32.28515625" style="31" customWidth="1"/>
    <col min="15363" max="15363" width="111.140625" style="31" customWidth="1"/>
    <col min="15364" max="15364" width="6.140625" style="31" customWidth="1"/>
    <col min="15365" max="15365" width="12.42578125" style="31" customWidth="1"/>
    <col min="15366" max="15366" width="10.5703125" style="31" bestFit="1" customWidth="1"/>
    <col min="15367" max="15367" width="15.28515625" style="31" customWidth="1"/>
    <col min="15368" max="15616" width="9.140625" style="31"/>
    <col min="15617" max="15617" width="10.42578125" style="31" customWidth="1"/>
    <col min="15618" max="15618" width="32.28515625" style="31" customWidth="1"/>
    <col min="15619" max="15619" width="111.140625" style="31" customWidth="1"/>
    <col min="15620" max="15620" width="6.140625" style="31" customWidth="1"/>
    <col min="15621" max="15621" width="12.42578125" style="31" customWidth="1"/>
    <col min="15622" max="15622" width="10.5703125" style="31" bestFit="1" customWidth="1"/>
    <col min="15623" max="15623" width="15.28515625" style="31" customWidth="1"/>
    <col min="15624" max="15872" width="9.140625" style="31"/>
    <col min="15873" max="15873" width="10.42578125" style="31" customWidth="1"/>
    <col min="15874" max="15874" width="32.28515625" style="31" customWidth="1"/>
    <col min="15875" max="15875" width="111.140625" style="31" customWidth="1"/>
    <col min="15876" max="15876" width="6.140625" style="31" customWidth="1"/>
    <col min="15877" max="15877" width="12.42578125" style="31" customWidth="1"/>
    <col min="15878" max="15878" width="10.5703125" style="31" bestFit="1" customWidth="1"/>
    <col min="15879" max="15879" width="15.28515625" style="31" customWidth="1"/>
    <col min="15880" max="16128" width="9.140625" style="31"/>
    <col min="16129" max="16129" width="10.42578125" style="31" customWidth="1"/>
    <col min="16130" max="16130" width="32.28515625" style="31" customWidth="1"/>
    <col min="16131" max="16131" width="111.140625" style="31" customWidth="1"/>
    <col min="16132" max="16132" width="6.140625" style="31" customWidth="1"/>
    <col min="16133" max="16133" width="12.42578125" style="31" customWidth="1"/>
    <col min="16134" max="16134" width="10.5703125" style="31" bestFit="1" customWidth="1"/>
    <col min="16135" max="16135" width="15.28515625" style="31" customWidth="1"/>
    <col min="16136" max="16384" width="9.140625" style="31"/>
  </cols>
  <sheetData>
    <row r="1" spans="1:7" s="30" customFormat="1" ht="22.5" x14ac:dyDescent="0.2">
      <c r="A1" s="144" t="s">
        <v>598</v>
      </c>
      <c r="B1" s="144" t="s">
        <v>599</v>
      </c>
      <c r="C1" s="144" t="s">
        <v>600</v>
      </c>
      <c r="D1" s="144" t="s">
        <v>601</v>
      </c>
      <c r="E1" s="145" t="s">
        <v>602</v>
      </c>
      <c r="F1" s="144" t="s">
        <v>603</v>
      </c>
      <c r="G1" s="145" t="s">
        <v>604</v>
      </c>
    </row>
    <row r="2" spans="1:7" x14ac:dyDescent="0.2">
      <c r="A2" s="146" t="s">
        <v>605</v>
      </c>
      <c r="B2" s="146" t="s">
        <v>606</v>
      </c>
      <c r="C2" s="146" t="s">
        <v>607</v>
      </c>
      <c r="D2" s="146" t="s">
        <v>480</v>
      </c>
      <c r="E2" s="147">
        <f>G2/F2</f>
        <v>1.25</v>
      </c>
      <c r="F2" s="146">
        <v>20</v>
      </c>
      <c r="G2" s="147">
        <v>25</v>
      </c>
    </row>
    <row r="3" spans="1:7" x14ac:dyDescent="0.2">
      <c r="A3" s="146" t="s">
        <v>605</v>
      </c>
      <c r="B3" s="146" t="s">
        <v>606</v>
      </c>
      <c r="C3" s="146" t="s">
        <v>608</v>
      </c>
      <c r="D3" s="146" t="s">
        <v>480</v>
      </c>
      <c r="E3" s="147">
        <f t="shared" ref="E3:E63" si="0">G3/F3</f>
        <v>13.5</v>
      </c>
      <c r="F3" s="146">
        <v>200</v>
      </c>
      <c r="G3" s="147">
        <v>2700</v>
      </c>
    </row>
    <row r="4" spans="1:7" x14ac:dyDescent="0.2">
      <c r="A4" s="146" t="s">
        <v>605</v>
      </c>
      <c r="B4" s="146" t="s">
        <v>606</v>
      </c>
      <c r="C4" s="146" t="s">
        <v>609</v>
      </c>
      <c r="D4" s="146" t="s">
        <v>480</v>
      </c>
      <c r="E4" s="147">
        <f t="shared" si="0"/>
        <v>8</v>
      </c>
      <c r="F4" s="146">
        <v>200</v>
      </c>
      <c r="G4" s="147">
        <v>1600</v>
      </c>
    </row>
    <row r="5" spans="1:7" x14ac:dyDescent="0.2">
      <c r="A5" s="146" t="s">
        <v>605</v>
      </c>
      <c r="B5" s="146" t="s">
        <v>606</v>
      </c>
      <c r="C5" s="146" t="s">
        <v>610</v>
      </c>
      <c r="D5" s="146" t="s">
        <v>611</v>
      </c>
      <c r="E5" s="147">
        <f t="shared" si="0"/>
        <v>1.2222222222222223</v>
      </c>
      <c r="F5" s="146">
        <v>450</v>
      </c>
      <c r="G5" s="147">
        <v>550</v>
      </c>
    </row>
    <row r="6" spans="1:7" x14ac:dyDescent="0.2">
      <c r="A6" s="146" t="s">
        <v>605</v>
      </c>
      <c r="B6" s="146" t="s">
        <v>606</v>
      </c>
      <c r="C6" s="146" t="s">
        <v>612</v>
      </c>
      <c r="D6" s="146" t="s">
        <v>480</v>
      </c>
      <c r="E6" s="147">
        <f t="shared" si="0"/>
        <v>22.5</v>
      </c>
      <c r="F6" s="146">
        <v>20</v>
      </c>
      <c r="G6" s="147">
        <v>450</v>
      </c>
    </row>
    <row r="7" spans="1:7" x14ac:dyDescent="0.2">
      <c r="A7" s="146" t="s">
        <v>605</v>
      </c>
      <c r="B7" s="146" t="s">
        <v>606</v>
      </c>
      <c r="C7" s="146" t="s">
        <v>613</v>
      </c>
      <c r="D7" s="146" t="s">
        <v>480</v>
      </c>
      <c r="E7" s="147">
        <f t="shared" si="0"/>
        <v>3</v>
      </c>
      <c r="F7" s="146">
        <v>50</v>
      </c>
      <c r="G7" s="147">
        <v>150</v>
      </c>
    </row>
    <row r="8" spans="1:7" x14ac:dyDescent="0.2">
      <c r="A8" s="146" t="s">
        <v>605</v>
      </c>
      <c r="B8" s="146" t="s">
        <v>606</v>
      </c>
      <c r="C8" s="146" t="s">
        <v>614</v>
      </c>
      <c r="D8" s="146" t="s">
        <v>480</v>
      </c>
      <c r="E8" s="147">
        <f t="shared" si="0"/>
        <v>3</v>
      </c>
      <c r="F8" s="146">
        <v>50</v>
      </c>
      <c r="G8" s="147">
        <v>150</v>
      </c>
    </row>
    <row r="9" spans="1:7" x14ac:dyDescent="0.2">
      <c r="A9" s="146" t="s">
        <v>605</v>
      </c>
      <c r="B9" s="146" t="s">
        <v>606</v>
      </c>
      <c r="C9" s="146" t="s">
        <v>615</v>
      </c>
      <c r="D9" s="146" t="s">
        <v>480</v>
      </c>
      <c r="E9" s="147">
        <f t="shared" si="0"/>
        <v>0.74285714285714288</v>
      </c>
      <c r="F9" s="146">
        <v>3500</v>
      </c>
      <c r="G9" s="147">
        <v>2600</v>
      </c>
    </row>
    <row r="10" spans="1:7" x14ac:dyDescent="0.2">
      <c r="A10" s="146" t="s">
        <v>605</v>
      </c>
      <c r="B10" s="146" t="s">
        <v>606</v>
      </c>
      <c r="C10" s="146" t="s">
        <v>616</v>
      </c>
      <c r="D10" s="146" t="s">
        <v>480</v>
      </c>
      <c r="E10" s="147">
        <f t="shared" si="0"/>
        <v>0.625</v>
      </c>
      <c r="F10" s="146">
        <v>4000</v>
      </c>
      <c r="G10" s="147">
        <v>2500</v>
      </c>
    </row>
    <row r="11" spans="1:7" x14ac:dyDescent="0.2">
      <c r="A11" s="146" t="s">
        <v>605</v>
      </c>
      <c r="B11" s="146" t="s">
        <v>606</v>
      </c>
      <c r="C11" s="146" t="s">
        <v>617</v>
      </c>
      <c r="D11" s="146" t="s">
        <v>480</v>
      </c>
      <c r="E11" s="147">
        <f t="shared" si="0"/>
        <v>2</v>
      </c>
      <c r="F11" s="146">
        <v>100</v>
      </c>
      <c r="G11" s="147">
        <v>200</v>
      </c>
    </row>
    <row r="12" spans="1:7" x14ac:dyDescent="0.2">
      <c r="A12" s="146" t="s">
        <v>605</v>
      </c>
      <c r="B12" s="146" t="s">
        <v>606</v>
      </c>
      <c r="C12" s="146" t="s">
        <v>618</v>
      </c>
      <c r="D12" s="146" t="s">
        <v>619</v>
      </c>
      <c r="E12" s="147">
        <f t="shared" si="0"/>
        <v>20</v>
      </c>
      <c r="F12" s="146">
        <f>200*12</f>
        <v>2400</v>
      </c>
      <c r="G12" s="147">
        <v>48000</v>
      </c>
    </row>
    <row r="13" spans="1:7" x14ac:dyDescent="0.2">
      <c r="A13" s="146" t="s">
        <v>605</v>
      </c>
      <c r="B13" s="146" t="s">
        <v>606</v>
      </c>
      <c r="C13" s="146" t="s">
        <v>620</v>
      </c>
      <c r="D13" s="146" t="s">
        <v>619</v>
      </c>
      <c r="E13" s="147">
        <f t="shared" si="0"/>
        <v>5</v>
      </c>
      <c r="F13" s="146">
        <v>5</v>
      </c>
      <c r="G13" s="147">
        <v>25</v>
      </c>
    </row>
    <row r="14" spans="1:7" x14ac:dyDescent="0.2">
      <c r="A14" s="146" t="s">
        <v>605</v>
      </c>
      <c r="B14" s="146" t="s">
        <v>606</v>
      </c>
      <c r="C14" s="146" t="s">
        <v>621</v>
      </c>
      <c r="D14" s="146" t="s">
        <v>480</v>
      </c>
      <c r="E14" s="147">
        <f t="shared" si="0"/>
        <v>2.8504672897196262</v>
      </c>
      <c r="F14" s="146">
        <v>214</v>
      </c>
      <c r="G14" s="147">
        <v>610</v>
      </c>
    </row>
    <row r="15" spans="1:7" x14ac:dyDescent="0.2">
      <c r="A15" s="146" t="s">
        <v>605</v>
      </c>
      <c r="B15" s="146" t="s">
        <v>606</v>
      </c>
      <c r="C15" s="146" t="s">
        <v>622</v>
      </c>
      <c r="D15" s="146" t="s">
        <v>480</v>
      </c>
      <c r="E15" s="147">
        <f t="shared" si="0"/>
        <v>0.1875</v>
      </c>
      <c r="F15" s="146">
        <v>80</v>
      </c>
      <c r="G15" s="147">
        <v>15</v>
      </c>
    </row>
    <row r="16" spans="1:7" x14ac:dyDescent="0.2">
      <c r="A16" s="146" t="s">
        <v>605</v>
      </c>
      <c r="B16" s="146" t="s">
        <v>606</v>
      </c>
      <c r="C16" s="146" t="s">
        <v>623</v>
      </c>
      <c r="D16" s="146" t="s">
        <v>480</v>
      </c>
      <c r="E16" s="147">
        <f t="shared" si="0"/>
        <v>94</v>
      </c>
      <c r="F16" s="146">
        <v>5</v>
      </c>
      <c r="G16" s="147">
        <v>470</v>
      </c>
    </row>
    <row r="17" spans="1:7" x14ac:dyDescent="0.2">
      <c r="A17" s="146" t="s">
        <v>605</v>
      </c>
      <c r="B17" s="146" t="s">
        <v>606</v>
      </c>
      <c r="C17" s="146" t="s">
        <v>624</v>
      </c>
      <c r="D17" s="146" t="s">
        <v>480</v>
      </c>
      <c r="E17" s="147">
        <f t="shared" si="0"/>
        <v>0.94683175528040786</v>
      </c>
      <c r="F17" s="146">
        <v>1373</v>
      </c>
      <c r="G17" s="147">
        <v>1300</v>
      </c>
    </row>
    <row r="18" spans="1:7" x14ac:dyDescent="0.2">
      <c r="A18" s="146" t="s">
        <v>605</v>
      </c>
      <c r="B18" s="146" t="s">
        <v>606</v>
      </c>
      <c r="C18" s="146" t="s">
        <v>625</v>
      </c>
      <c r="D18" s="146" t="s">
        <v>480</v>
      </c>
      <c r="E18" s="147">
        <f t="shared" si="0"/>
        <v>10</v>
      </c>
      <c r="F18" s="146">
        <v>20</v>
      </c>
      <c r="G18" s="147">
        <v>200</v>
      </c>
    </row>
    <row r="19" spans="1:7" x14ac:dyDescent="0.2">
      <c r="A19" s="146" t="s">
        <v>605</v>
      </c>
      <c r="B19" s="146" t="s">
        <v>606</v>
      </c>
      <c r="C19" s="146" t="s">
        <v>626</v>
      </c>
      <c r="D19" s="146" t="s">
        <v>480</v>
      </c>
      <c r="E19" s="147">
        <f t="shared" si="0"/>
        <v>13.333333333333334</v>
      </c>
      <c r="F19" s="146">
        <v>45</v>
      </c>
      <c r="G19" s="147">
        <v>600</v>
      </c>
    </row>
    <row r="20" spans="1:7" x14ac:dyDescent="0.2">
      <c r="A20" s="146" t="s">
        <v>605</v>
      </c>
      <c r="B20" s="146" t="s">
        <v>606</v>
      </c>
      <c r="C20" s="146" t="s">
        <v>627</v>
      </c>
      <c r="D20" s="146" t="s">
        <v>480</v>
      </c>
      <c r="E20" s="147">
        <f t="shared" si="0"/>
        <v>5</v>
      </c>
      <c r="F20" s="146">
        <v>56</v>
      </c>
      <c r="G20" s="147">
        <v>280</v>
      </c>
    </row>
    <row r="21" spans="1:7" x14ac:dyDescent="0.2">
      <c r="A21" s="146" t="s">
        <v>605</v>
      </c>
      <c r="B21" s="146" t="s">
        <v>606</v>
      </c>
      <c r="C21" s="146" t="s">
        <v>628</v>
      </c>
      <c r="D21" s="146" t="s">
        <v>480</v>
      </c>
      <c r="E21" s="147">
        <f t="shared" si="0"/>
        <v>0.42857142857142855</v>
      </c>
      <c r="F21" s="146">
        <v>350</v>
      </c>
      <c r="G21" s="147">
        <v>150</v>
      </c>
    </row>
    <row r="22" spans="1:7" x14ac:dyDescent="0.2">
      <c r="A22" s="146" t="s">
        <v>605</v>
      </c>
      <c r="B22" s="146" t="s">
        <v>606</v>
      </c>
      <c r="C22" s="146" t="s">
        <v>629</v>
      </c>
      <c r="D22" s="146" t="s">
        <v>480</v>
      </c>
      <c r="E22" s="147">
        <f t="shared" si="0"/>
        <v>0.20454545454545456</v>
      </c>
      <c r="F22" s="146">
        <v>440</v>
      </c>
      <c r="G22" s="147">
        <v>90</v>
      </c>
    </row>
    <row r="23" spans="1:7" x14ac:dyDescent="0.2">
      <c r="A23" s="146" t="s">
        <v>605</v>
      </c>
      <c r="B23" s="146" t="s">
        <v>606</v>
      </c>
      <c r="C23" s="146" t="s">
        <v>630</v>
      </c>
      <c r="D23" s="146" t="s">
        <v>480</v>
      </c>
      <c r="E23" s="147">
        <f t="shared" si="0"/>
        <v>2.5961538461538463</v>
      </c>
      <c r="F23" s="146">
        <v>104</v>
      </c>
      <c r="G23" s="147">
        <v>270</v>
      </c>
    </row>
    <row r="24" spans="1:7" x14ac:dyDescent="0.2">
      <c r="A24" s="146" t="s">
        <v>605</v>
      </c>
      <c r="B24" s="146" t="s">
        <v>606</v>
      </c>
      <c r="C24" s="146" t="s">
        <v>631</v>
      </c>
      <c r="D24" s="146" t="s">
        <v>480</v>
      </c>
      <c r="E24" s="147">
        <f t="shared" si="0"/>
        <v>1.3636363636363635</v>
      </c>
      <c r="F24" s="146">
        <v>2200</v>
      </c>
      <c r="G24" s="147">
        <v>3000</v>
      </c>
    </row>
    <row r="25" spans="1:7" x14ac:dyDescent="0.2">
      <c r="A25" s="146" t="s">
        <v>605</v>
      </c>
      <c r="B25" s="146" t="s">
        <v>606</v>
      </c>
      <c r="C25" s="146" t="s">
        <v>632</v>
      </c>
      <c r="D25" s="146" t="s">
        <v>480</v>
      </c>
      <c r="E25" s="147">
        <f t="shared" si="0"/>
        <v>2.8125</v>
      </c>
      <c r="F25" s="146">
        <v>32</v>
      </c>
      <c r="G25" s="147">
        <v>90</v>
      </c>
    </row>
    <row r="26" spans="1:7" x14ac:dyDescent="0.2">
      <c r="A26" s="146" t="s">
        <v>605</v>
      </c>
      <c r="B26" s="146" t="s">
        <v>606</v>
      </c>
      <c r="C26" s="146" t="s">
        <v>633</v>
      </c>
      <c r="D26" s="146" t="s">
        <v>480</v>
      </c>
      <c r="E26" s="147">
        <f t="shared" si="0"/>
        <v>2.2727272727272729</v>
      </c>
      <c r="F26" s="146">
        <v>22</v>
      </c>
      <c r="G26" s="147">
        <v>50</v>
      </c>
    </row>
    <row r="27" spans="1:7" x14ac:dyDescent="0.2">
      <c r="A27" s="146" t="s">
        <v>605</v>
      </c>
      <c r="B27" s="146" t="s">
        <v>606</v>
      </c>
      <c r="C27" s="146" t="s">
        <v>634</v>
      </c>
      <c r="D27" s="146" t="s">
        <v>480</v>
      </c>
      <c r="E27" s="147">
        <f t="shared" si="0"/>
        <v>1.1673151750972763</v>
      </c>
      <c r="F27" s="146">
        <v>5140</v>
      </c>
      <c r="G27" s="147">
        <v>6000</v>
      </c>
    </row>
    <row r="28" spans="1:7" x14ac:dyDescent="0.2">
      <c r="A28" s="146" t="s">
        <v>605</v>
      </c>
      <c r="B28" s="146" t="s">
        <v>606</v>
      </c>
      <c r="C28" s="146" t="s">
        <v>635</v>
      </c>
      <c r="D28" s="146" t="s">
        <v>611</v>
      </c>
      <c r="E28" s="147">
        <f t="shared" si="0"/>
        <v>3</v>
      </c>
      <c r="F28" s="146">
        <v>10</v>
      </c>
      <c r="G28" s="147">
        <v>30</v>
      </c>
    </row>
    <row r="29" spans="1:7" x14ac:dyDescent="0.2">
      <c r="A29" s="146" t="s">
        <v>605</v>
      </c>
      <c r="B29" s="146" t="s">
        <v>606</v>
      </c>
      <c r="C29" s="146" t="s">
        <v>636</v>
      </c>
      <c r="D29" s="146" t="s">
        <v>480</v>
      </c>
      <c r="E29" s="147">
        <f t="shared" si="0"/>
        <v>3.75</v>
      </c>
      <c r="F29" s="146">
        <v>8</v>
      </c>
      <c r="G29" s="147">
        <v>30</v>
      </c>
    </row>
    <row r="30" spans="1:7" x14ac:dyDescent="0.2">
      <c r="A30" s="146" t="s">
        <v>605</v>
      </c>
      <c r="B30" s="146" t="s">
        <v>606</v>
      </c>
      <c r="C30" s="146" t="s">
        <v>637</v>
      </c>
      <c r="D30" s="146" t="s">
        <v>638</v>
      </c>
      <c r="E30" s="147">
        <f t="shared" si="0"/>
        <v>22.988505747126435</v>
      </c>
      <c r="F30" s="146">
        <v>87</v>
      </c>
      <c r="G30" s="147">
        <v>2000</v>
      </c>
    </row>
    <row r="31" spans="1:7" x14ac:dyDescent="0.2">
      <c r="A31" s="146" t="s">
        <v>605</v>
      </c>
      <c r="B31" s="146" t="s">
        <v>606</v>
      </c>
      <c r="C31" s="146" t="s">
        <v>639</v>
      </c>
      <c r="D31" s="146" t="s">
        <v>480</v>
      </c>
      <c r="E31" s="147">
        <f t="shared" si="0"/>
        <v>305</v>
      </c>
      <c r="F31" s="146">
        <v>2</v>
      </c>
      <c r="G31" s="147">
        <v>610</v>
      </c>
    </row>
    <row r="32" spans="1:7" x14ac:dyDescent="0.2">
      <c r="A32" s="146" t="s">
        <v>605</v>
      </c>
      <c r="B32" s="146" t="s">
        <v>606</v>
      </c>
      <c r="C32" s="146" t="s">
        <v>640</v>
      </c>
      <c r="D32" s="146" t="s">
        <v>480</v>
      </c>
      <c r="E32" s="147">
        <f t="shared" si="0"/>
        <v>20</v>
      </c>
      <c r="F32" s="146">
        <v>10</v>
      </c>
      <c r="G32" s="147">
        <v>200</v>
      </c>
    </row>
    <row r="33" spans="1:7" x14ac:dyDescent="0.2">
      <c r="A33" s="146" t="s">
        <v>605</v>
      </c>
      <c r="B33" s="146" t="s">
        <v>606</v>
      </c>
      <c r="C33" s="146" t="s">
        <v>641</v>
      </c>
      <c r="D33" s="146" t="s">
        <v>480</v>
      </c>
      <c r="E33" s="147">
        <f t="shared" si="0"/>
        <v>70</v>
      </c>
      <c r="F33" s="146">
        <v>1</v>
      </c>
      <c r="G33" s="147">
        <v>70</v>
      </c>
    </row>
    <row r="34" spans="1:7" x14ac:dyDescent="0.2">
      <c r="A34" s="146" t="s">
        <v>605</v>
      </c>
      <c r="B34" s="146" t="s">
        <v>606</v>
      </c>
      <c r="C34" s="146" t="s">
        <v>642</v>
      </c>
      <c r="D34" s="146" t="s">
        <v>480</v>
      </c>
      <c r="E34" s="147">
        <f t="shared" si="0"/>
        <v>30</v>
      </c>
      <c r="F34" s="146">
        <v>1</v>
      </c>
      <c r="G34" s="147">
        <v>30</v>
      </c>
    </row>
    <row r="35" spans="1:7" x14ac:dyDescent="0.2">
      <c r="A35" s="146" t="s">
        <v>605</v>
      </c>
      <c r="B35" s="146" t="s">
        <v>606</v>
      </c>
      <c r="C35" s="146" t="s">
        <v>643</v>
      </c>
      <c r="D35" s="146" t="s">
        <v>480</v>
      </c>
      <c r="E35" s="147">
        <f t="shared" si="0"/>
        <v>5.882352941176471</v>
      </c>
      <c r="F35" s="146">
        <v>51</v>
      </c>
      <c r="G35" s="147">
        <v>300</v>
      </c>
    </row>
    <row r="36" spans="1:7" x14ac:dyDescent="0.2">
      <c r="A36" s="146" t="s">
        <v>605</v>
      </c>
      <c r="B36" s="146" t="s">
        <v>606</v>
      </c>
      <c r="C36" s="146" t="s">
        <v>644</v>
      </c>
      <c r="D36" s="146" t="s">
        <v>638</v>
      </c>
      <c r="E36" s="147">
        <f t="shared" si="0"/>
        <v>2.0370370370370372</v>
      </c>
      <c r="F36" s="146">
        <v>27</v>
      </c>
      <c r="G36" s="147">
        <v>55</v>
      </c>
    </row>
    <row r="37" spans="1:7" x14ac:dyDescent="0.2">
      <c r="A37" s="146" t="s">
        <v>605</v>
      </c>
      <c r="B37" s="146" t="s">
        <v>606</v>
      </c>
      <c r="C37" s="146" t="s">
        <v>645</v>
      </c>
      <c r="D37" s="146" t="s">
        <v>638</v>
      </c>
      <c r="E37" s="147">
        <f t="shared" si="0"/>
        <v>16.666666666666668</v>
      </c>
      <c r="F37" s="146">
        <v>15</v>
      </c>
      <c r="G37" s="147">
        <v>250</v>
      </c>
    </row>
    <row r="38" spans="1:7" x14ac:dyDescent="0.2">
      <c r="A38" s="146" t="s">
        <v>605</v>
      </c>
      <c r="B38" s="146" t="s">
        <v>606</v>
      </c>
      <c r="C38" s="146" t="s">
        <v>646</v>
      </c>
      <c r="D38" s="146" t="s">
        <v>480</v>
      </c>
      <c r="E38" s="147">
        <f t="shared" si="0"/>
        <v>35</v>
      </c>
      <c r="F38" s="146">
        <v>2</v>
      </c>
      <c r="G38" s="147">
        <v>70</v>
      </c>
    </row>
    <row r="39" spans="1:7" x14ac:dyDescent="0.2">
      <c r="A39" s="146" t="s">
        <v>605</v>
      </c>
      <c r="B39" s="146" t="s">
        <v>606</v>
      </c>
      <c r="C39" s="146" t="s">
        <v>647</v>
      </c>
      <c r="D39" s="146" t="s">
        <v>480</v>
      </c>
      <c r="E39" s="147">
        <f t="shared" si="0"/>
        <v>0.18</v>
      </c>
      <c r="F39" s="146">
        <v>500</v>
      </c>
      <c r="G39" s="147">
        <v>90</v>
      </c>
    </row>
    <row r="40" spans="1:7" x14ac:dyDescent="0.2">
      <c r="A40" s="146" t="s">
        <v>605</v>
      </c>
      <c r="B40" s="146" t="s">
        <v>606</v>
      </c>
      <c r="C40" s="146" t="s">
        <v>648</v>
      </c>
      <c r="D40" s="146" t="s">
        <v>638</v>
      </c>
      <c r="E40" s="147">
        <f t="shared" si="0"/>
        <v>3.8</v>
      </c>
      <c r="F40" s="146">
        <v>10</v>
      </c>
      <c r="G40" s="147">
        <v>38</v>
      </c>
    </row>
    <row r="41" spans="1:7" x14ac:dyDescent="0.2">
      <c r="A41" s="146" t="s">
        <v>605</v>
      </c>
      <c r="B41" s="146" t="s">
        <v>606</v>
      </c>
      <c r="C41" s="146" t="s">
        <v>649</v>
      </c>
      <c r="D41" s="146" t="s">
        <v>480</v>
      </c>
      <c r="E41" s="147">
        <f t="shared" si="0"/>
        <v>0.83333333333333337</v>
      </c>
      <c r="F41" s="146">
        <v>6</v>
      </c>
      <c r="G41" s="147">
        <v>5</v>
      </c>
    </row>
    <row r="42" spans="1:7" x14ac:dyDescent="0.2">
      <c r="A42" s="146" t="s">
        <v>605</v>
      </c>
      <c r="B42" s="146" t="s">
        <v>606</v>
      </c>
      <c r="C42" s="146" t="s">
        <v>650</v>
      </c>
      <c r="D42" s="146" t="s">
        <v>480</v>
      </c>
      <c r="E42" s="147">
        <f t="shared" si="0"/>
        <v>4.7058823529411766</v>
      </c>
      <c r="F42" s="146">
        <v>34</v>
      </c>
      <c r="G42" s="147">
        <v>160</v>
      </c>
    </row>
    <row r="43" spans="1:7" x14ac:dyDescent="0.2">
      <c r="A43" s="146" t="s">
        <v>605</v>
      </c>
      <c r="B43" s="146" t="s">
        <v>606</v>
      </c>
      <c r="C43" s="146" t="s">
        <v>651</v>
      </c>
      <c r="D43" s="146" t="s">
        <v>480</v>
      </c>
      <c r="E43" s="147">
        <f t="shared" si="0"/>
        <v>32.5</v>
      </c>
      <c r="F43" s="146">
        <v>2</v>
      </c>
      <c r="G43" s="147">
        <v>65</v>
      </c>
    </row>
    <row r="44" spans="1:7" x14ac:dyDescent="0.2">
      <c r="A44" s="146" t="s">
        <v>605</v>
      </c>
      <c r="B44" s="146" t="s">
        <v>606</v>
      </c>
      <c r="C44" s="146" t="s">
        <v>652</v>
      </c>
      <c r="D44" s="146" t="s">
        <v>480</v>
      </c>
      <c r="E44" s="147">
        <f t="shared" si="0"/>
        <v>0.15</v>
      </c>
      <c r="F44" s="146">
        <v>1000</v>
      </c>
      <c r="G44" s="147">
        <v>150</v>
      </c>
    </row>
    <row r="45" spans="1:7" x14ac:dyDescent="0.2">
      <c r="A45" s="146" t="s">
        <v>605</v>
      </c>
      <c r="B45" s="146" t="s">
        <v>606</v>
      </c>
      <c r="C45" s="146" t="s">
        <v>653</v>
      </c>
      <c r="D45" s="146" t="s">
        <v>480</v>
      </c>
      <c r="E45" s="147">
        <f t="shared" si="0"/>
        <v>300</v>
      </c>
      <c r="F45" s="146">
        <v>5</v>
      </c>
      <c r="G45" s="147">
        <v>1500</v>
      </c>
    </row>
    <row r="46" spans="1:7" x14ac:dyDescent="0.2">
      <c r="A46" s="146" t="s">
        <v>605</v>
      </c>
      <c r="B46" s="146" t="s">
        <v>606</v>
      </c>
      <c r="C46" s="146" t="s">
        <v>654</v>
      </c>
      <c r="D46" s="146" t="s">
        <v>480</v>
      </c>
      <c r="E46" s="147">
        <f t="shared" si="0"/>
        <v>800</v>
      </c>
      <c r="F46" s="146">
        <v>4</v>
      </c>
      <c r="G46" s="147">
        <v>3200</v>
      </c>
    </row>
    <row r="47" spans="1:7" x14ac:dyDescent="0.2">
      <c r="A47" s="146" t="s">
        <v>605</v>
      </c>
      <c r="B47" s="146" t="s">
        <v>606</v>
      </c>
      <c r="C47" s="146" t="s">
        <v>655</v>
      </c>
      <c r="D47" s="146" t="s">
        <v>480</v>
      </c>
      <c r="E47" s="147">
        <f t="shared" si="0"/>
        <v>10.588235294117647</v>
      </c>
      <c r="F47" s="146">
        <v>17</v>
      </c>
      <c r="G47" s="147">
        <v>180</v>
      </c>
    </row>
    <row r="48" spans="1:7" x14ac:dyDescent="0.2">
      <c r="A48" s="146" t="s">
        <v>605</v>
      </c>
      <c r="B48" s="146" t="s">
        <v>606</v>
      </c>
      <c r="C48" s="146" t="s">
        <v>656</v>
      </c>
      <c r="D48" s="146" t="s">
        <v>611</v>
      </c>
      <c r="E48" s="147">
        <f t="shared" si="0"/>
        <v>3</v>
      </c>
      <c r="F48" s="146">
        <v>2</v>
      </c>
      <c r="G48" s="147">
        <v>6</v>
      </c>
    </row>
    <row r="49" spans="1:7" x14ac:dyDescent="0.2">
      <c r="A49" s="146" t="s">
        <v>605</v>
      </c>
      <c r="B49" s="146" t="s">
        <v>606</v>
      </c>
      <c r="C49" s="146" t="s">
        <v>657</v>
      </c>
      <c r="D49" s="146" t="s">
        <v>480</v>
      </c>
      <c r="E49" s="147">
        <f t="shared" si="0"/>
        <v>1.5151515151515151</v>
      </c>
      <c r="F49" s="146">
        <v>99</v>
      </c>
      <c r="G49" s="147">
        <v>150</v>
      </c>
    </row>
    <row r="50" spans="1:7" x14ac:dyDescent="0.2">
      <c r="A50" s="146" t="s">
        <v>605</v>
      </c>
      <c r="B50" s="146" t="s">
        <v>606</v>
      </c>
      <c r="C50" s="146" t="s">
        <v>658</v>
      </c>
      <c r="D50" s="146" t="s">
        <v>480</v>
      </c>
      <c r="E50" s="147">
        <f t="shared" si="0"/>
        <v>24.242424242424242</v>
      </c>
      <c r="F50" s="146">
        <v>33</v>
      </c>
      <c r="G50" s="147">
        <v>800</v>
      </c>
    </row>
    <row r="51" spans="1:7" x14ac:dyDescent="0.2">
      <c r="A51" s="146" t="s">
        <v>605</v>
      </c>
      <c r="B51" s="146" t="s">
        <v>606</v>
      </c>
      <c r="C51" s="146" t="s">
        <v>659</v>
      </c>
      <c r="D51" s="146" t="s">
        <v>480</v>
      </c>
      <c r="E51" s="147">
        <f t="shared" si="0"/>
        <v>11.212121212121213</v>
      </c>
      <c r="F51" s="146">
        <v>33</v>
      </c>
      <c r="G51" s="147">
        <v>370</v>
      </c>
    </row>
    <row r="52" spans="1:7" x14ac:dyDescent="0.2">
      <c r="A52" s="146" t="s">
        <v>605</v>
      </c>
      <c r="B52" s="146" t="s">
        <v>606</v>
      </c>
      <c r="C52" s="146" t="s">
        <v>660</v>
      </c>
      <c r="D52" s="146" t="s">
        <v>480</v>
      </c>
      <c r="E52" s="147">
        <f t="shared" si="0"/>
        <v>20.3125</v>
      </c>
      <c r="F52" s="146">
        <v>32</v>
      </c>
      <c r="G52" s="147">
        <v>650</v>
      </c>
    </row>
    <row r="53" spans="1:7" x14ac:dyDescent="0.2">
      <c r="A53" s="146" t="s">
        <v>605</v>
      </c>
      <c r="B53" s="146" t="s">
        <v>606</v>
      </c>
      <c r="C53" s="146" t="s">
        <v>661</v>
      </c>
      <c r="D53" s="146" t="s">
        <v>480</v>
      </c>
      <c r="E53" s="147">
        <f t="shared" si="0"/>
        <v>9</v>
      </c>
      <c r="F53" s="146">
        <v>50</v>
      </c>
      <c r="G53" s="147">
        <v>450</v>
      </c>
    </row>
    <row r="54" spans="1:7" x14ac:dyDescent="0.2">
      <c r="A54" s="146" t="s">
        <v>605</v>
      </c>
      <c r="B54" s="146" t="s">
        <v>606</v>
      </c>
      <c r="C54" s="146" t="s">
        <v>662</v>
      </c>
      <c r="D54" s="146" t="s">
        <v>480</v>
      </c>
      <c r="E54" s="147">
        <f t="shared" si="0"/>
        <v>25</v>
      </c>
      <c r="F54" s="146">
        <v>10</v>
      </c>
      <c r="G54" s="147">
        <v>250</v>
      </c>
    </row>
    <row r="55" spans="1:7" x14ac:dyDescent="0.2">
      <c r="A55" s="146" t="s">
        <v>605</v>
      </c>
      <c r="B55" s="146" t="s">
        <v>606</v>
      </c>
      <c r="C55" s="146" t="s">
        <v>663</v>
      </c>
      <c r="D55" s="146" t="s">
        <v>480</v>
      </c>
      <c r="E55" s="147">
        <f t="shared" si="0"/>
        <v>12.5</v>
      </c>
      <c r="F55" s="146">
        <v>2</v>
      </c>
      <c r="G55" s="147">
        <v>25</v>
      </c>
    </row>
    <row r="56" spans="1:7" x14ac:dyDescent="0.2">
      <c r="A56" s="146" t="s">
        <v>605</v>
      </c>
      <c r="B56" s="146" t="s">
        <v>606</v>
      </c>
      <c r="C56" s="146" t="s">
        <v>664</v>
      </c>
      <c r="D56" s="146" t="s">
        <v>480</v>
      </c>
      <c r="E56" s="147">
        <f t="shared" si="0"/>
        <v>42</v>
      </c>
      <c r="F56" s="146">
        <v>5</v>
      </c>
      <c r="G56" s="147">
        <v>210</v>
      </c>
    </row>
    <row r="57" spans="1:7" x14ac:dyDescent="0.2">
      <c r="A57" s="146" t="s">
        <v>605</v>
      </c>
      <c r="B57" s="146" t="s">
        <v>606</v>
      </c>
      <c r="C57" s="146" t="s">
        <v>665</v>
      </c>
      <c r="D57" s="146" t="s">
        <v>480</v>
      </c>
      <c r="E57" s="147">
        <f t="shared" si="0"/>
        <v>12.5</v>
      </c>
      <c r="F57" s="146">
        <v>12</v>
      </c>
      <c r="G57" s="147">
        <v>150</v>
      </c>
    </row>
    <row r="58" spans="1:7" x14ac:dyDescent="0.2">
      <c r="A58" s="146" t="s">
        <v>605</v>
      </c>
      <c r="B58" s="146" t="s">
        <v>606</v>
      </c>
      <c r="C58" s="146" t="s">
        <v>666</v>
      </c>
      <c r="D58" s="146" t="s">
        <v>480</v>
      </c>
      <c r="E58" s="147">
        <f t="shared" si="0"/>
        <v>0.15</v>
      </c>
      <c r="F58" s="146">
        <v>1000</v>
      </c>
      <c r="G58" s="147">
        <v>150</v>
      </c>
    </row>
    <row r="59" spans="1:7" x14ac:dyDescent="0.2">
      <c r="A59" s="146" t="s">
        <v>605</v>
      </c>
      <c r="B59" s="146" t="s">
        <v>606</v>
      </c>
      <c r="C59" s="146" t="s">
        <v>667</v>
      </c>
      <c r="D59" s="146" t="s">
        <v>480</v>
      </c>
      <c r="E59" s="147">
        <f t="shared" si="0"/>
        <v>0.15</v>
      </c>
      <c r="F59" s="146">
        <v>1000</v>
      </c>
      <c r="G59" s="147">
        <v>150</v>
      </c>
    </row>
    <row r="60" spans="1:7" x14ac:dyDescent="0.2">
      <c r="A60" s="146" t="s">
        <v>605</v>
      </c>
      <c r="B60" s="146" t="s">
        <v>606</v>
      </c>
      <c r="C60" s="146" t="s">
        <v>668</v>
      </c>
      <c r="D60" s="146" t="s">
        <v>480</v>
      </c>
      <c r="E60" s="147">
        <f t="shared" si="0"/>
        <v>0.15</v>
      </c>
      <c r="F60" s="146">
        <v>1000</v>
      </c>
      <c r="G60" s="147">
        <v>150</v>
      </c>
    </row>
    <row r="61" spans="1:7" x14ac:dyDescent="0.2">
      <c r="A61" s="146" t="s">
        <v>605</v>
      </c>
      <c r="B61" s="146" t="s">
        <v>606</v>
      </c>
      <c r="C61" s="146" t="s">
        <v>669</v>
      </c>
      <c r="D61" s="146" t="s">
        <v>480</v>
      </c>
      <c r="E61" s="147">
        <f t="shared" si="0"/>
        <v>2.5</v>
      </c>
      <c r="F61" s="146">
        <v>1000</v>
      </c>
      <c r="G61" s="147">
        <v>2500</v>
      </c>
    </row>
    <row r="62" spans="1:7" x14ac:dyDescent="0.2">
      <c r="A62" s="146" t="s">
        <v>605</v>
      </c>
      <c r="B62" s="146" t="s">
        <v>606</v>
      </c>
      <c r="C62" s="146" t="s">
        <v>670</v>
      </c>
      <c r="D62" s="146" t="s">
        <v>480</v>
      </c>
      <c r="E62" s="147">
        <f t="shared" si="0"/>
        <v>2.6666666666666665</v>
      </c>
      <c r="F62" s="146">
        <v>1500</v>
      </c>
      <c r="G62" s="147">
        <v>4000</v>
      </c>
    </row>
    <row r="63" spans="1:7" x14ac:dyDescent="0.2">
      <c r="A63" s="146" t="s">
        <v>605</v>
      </c>
      <c r="B63" s="146" t="s">
        <v>606</v>
      </c>
      <c r="C63" s="146" t="s">
        <v>671</v>
      </c>
      <c r="D63" s="146" t="s">
        <v>480</v>
      </c>
      <c r="E63" s="147">
        <f t="shared" si="0"/>
        <v>15</v>
      </c>
      <c r="F63" s="146">
        <v>4</v>
      </c>
      <c r="G63" s="147">
        <v>60</v>
      </c>
    </row>
    <row r="64" spans="1:7" s="134" customFormat="1" x14ac:dyDescent="0.2">
      <c r="A64" s="205" t="s">
        <v>672</v>
      </c>
      <c r="B64" s="206"/>
      <c r="C64" s="206"/>
      <c r="D64" s="206"/>
      <c r="E64" s="206"/>
      <c r="F64" s="207"/>
      <c r="G64" s="148">
        <f>SUM(G2:G63)</f>
        <v>91179</v>
      </c>
    </row>
    <row r="65" spans="1:7" x14ac:dyDescent="0.2">
      <c r="A65" s="146" t="s">
        <v>673</v>
      </c>
      <c r="B65" s="146" t="s">
        <v>674</v>
      </c>
      <c r="C65" s="146" t="s">
        <v>675</v>
      </c>
      <c r="D65" s="146" t="s">
        <v>480</v>
      </c>
      <c r="E65" s="147">
        <f t="shared" ref="E65:E110" si="1">G65/F65</f>
        <v>3.5104081632653061</v>
      </c>
      <c r="F65" s="146">
        <v>98</v>
      </c>
      <c r="G65" s="147">
        <v>344.02</v>
      </c>
    </row>
    <row r="66" spans="1:7" x14ac:dyDescent="0.2">
      <c r="A66" s="146" t="s">
        <v>673</v>
      </c>
      <c r="B66" s="146" t="s">
        <v>674</v>
      </c>
      <c r="C66" s="146" t="s">
        <v>676</v>
      </c>
      <c r="D66" s="146" t="s">
        <v>677</v>
      </c>
      <c r="E66" s="147">
        <f t="shared" si="1"/>
        <v>5.3552706552706555</v>
      </c>
      <c r="F66" s="146">
        <v>351</v>
      </c>
      <c r="G66" s="147">
        <v>1879.7</v>
      </c>
    </row>
    <row r="67" spans="1:7" x14ac:dyDescent="0.2">
      <c r="A67" s="146" t="s">
        <v>673</v>
      </c>
      <c r="B67" s="146" t="s">
        <v>674</v>
      </c>
      <c r="C67" s="146" t="s">
        <v>678</v>
      </c>
      <c r="D67" s="146" t="s">
        <v>677</v>
      </c>
      <c r="E67" s="147">
        <f t="shared" si="1"/>
        <v>3.57</v>
      </c>
      <c r="F67" s="146">
        <v>869</v>
      </c>
      <c r="G67" s="147">
        <v>3102.33</v>
      </c>
    </row>
    <row r="68" spans="1:7" x14ac:dyDescent="0.2">
      <c r="A68" s="146" t="s">
        <v>673</v>
      </c>
      <c r="B68" s="146" t="s">
        <v>674</v>
      </c>
      <c r="C68" s="146" t="s">
        <v>679</v>
      </c>
      <c r="D68" s="146" t="s">
        <v>480</v>
      </c>
      <c r="E68" s="147">
        <f t="shared" si="1"/>
        <v>1.4279973201401772</v>
      </c>
      <c r="F68" s="146">
        <v>9702</v>
      </c>
      <c r="G68" s="147">
        <v>13854.43</v>
      </c>
    </row>
    <row r="69" spans="1:7" x14ac:dyDescent="0.2">
      <c r="A69" s="146" t="s">
        <v>673</v>
      </c>
      <c r="B69" s="146" t="s">
        <v>674</v>
      </c>
      <c r="C69" s="146" t="s">
        <v>680</v>
      </c>
      <c r="D69" s="146" t="s">
        <v>480</v>
      </c>
      <c r="E69" s="147">
        <f t="shared" si="1"/>
        <v>7.7350000000000003</v>
      </c>
      <c r="F69" s="146">
        <v>38</v>
      </c>
      <c r="G69" s="147">
        <v>293.93</v>
      </c>
    </row>
    <row r="70" spans="1:7" x14ac:dyDescent="0.2">
      <c r="A70" s="146" t="s">
        <v>673</v>
      </c>
      <c r="B70" s="146" t="s">
        <v>674</v>
      </c>
      <c r="C70" s="146" t="s">
        <v>681</v>
      </c>
      <c r="D70" s="146" t="s">
        <v>480</v>
      </c>
      <c r="E70" s="147">
        <f t="shared" si="1"/>
        <v>4.76</v>
      </c>
      <c r="F70" s="146">
        <v>246</v>
      </c>
      <c r="G70" s="147">
        <v>1170.96</v>
      </c>
    </row>
    <row r="71" spans="1:7" x14ac:dyDescent="0.2">
      <c r="A71" s="146" t="s">
        <v>673</v>
      </c>
      <c r="B71" s="146" t="s">
        <v>674</v>
      </c>
      <c r="C71" s="146" t="s">
        <v>682</v>
      </c>
      <c r="D71" s="146" t="s">
        <v>480</v>
      </c>
      <c r="E71" s="147">
        <f t="shared" si="1"/>
        <v>5.3554444444444442</v>
      </c>
      <c r="F71" s="146">
        <v>90</v>
      </c>
      <c r="G71" s="147">
        <v>481.99</v>
      </c>
    </row>
    <row r="72" spans="1:7" x14ac:dyDescent="0.2">
      <c r="A72" s="146" t="s">
        <v>673</v>
      </c>
      <c r="B72" s="146" t="s">
        <v>674</v>
      </c>
      <c r="C72" s="146" t="s">
        <v>683</v>
      </c>
      <c r="D72" s="146" t="s">
        <v>480</v>
      </c>
      <c r="E72" s="147">
        <f t="shared" si="1"/>
        <v>65.481666666666669</v>
      </c>
      <c r="F72" s="146">
        <v>60</v>
      </c>
      <c r="G72" s="147">
        <v>3928.9</v>
      </c>
    </row>
    <row r="73" spans="1:7" x14ac:dyDescent="0.2">
      <c r="A73" s="146" t="s">
        <v>673</v>
      </c>
      <c r="B73" s="146" t="s">
        <v>674</v>
      </c>
      <c r="C73" s="146" t="s">
        <v>684</v>
      </c>
      <c r="D73" s="146" t="s">
        <v>480</v>
      </c>
      <c r="E73" s="147">
        <f t="shared" si="1"/>
        <v>7.7354081632653067</v>
      </c>
      <c r="F73" s="146">
        <v>98</v>
      </c>
      <c r="G73" s="147">
        <v>758.07</v>
      </c>
    </row>
    <row r="74" spans="1:7" x14ac:dyDescent="0.2">
      <c r="A74" s="146" t="s">
        <v>673</v>
      </c>
      <c r="B74" s="146" t="s">
        <v>674</v>
      </c>
      <c r="C74" s="146" t="s">
        <v>685</v>
      </c>
      <c r="D74" s="146" t="s">
        <v>480</v>
      </c>
      <c r="E74" s="147">
        <f t="shared" si="1"/>
        <v>6.4809230769230775</v>
      </c>
      <c r="F74" s="146">
        <v>650</v>
      </c>
      <c r="G74" s="147">
        <v>4212.6000000000004</v>
      </c>
    </row>
    <row r="75" spans="1:7" x14ac:dyDescent="0.2">
      <c r="A75" s="146" t="s">
        <v>673</v>
      </c>
      <c r="B75" s="146" t="s">
        <v>674</v>
      </c>
      <c r="C75" s="146" t="s">
        <v>686</v>
      </c>
      <c r="D75" s="146" t="s">
        <v>480</v>
      </c>
      <c r="E75" s="147">
        <f t="shared" si="1"/>
        <v>3.5700000000000003</v>
      </c>
      <c r="F75" s="146">
        <v>595</v>
      </c>
      <c r="G75" s="147">
        <v>2124.15</v>
      </c>
    </row>
    <row r="76" spans="1:7" x14ac:dyDescent="0.2">
      <c r="A76" s="146" t="s">
        <v>673</v>
      </c>
      <c r="B76" s="146" t="s">
        <v>674</v>
      </c>
      <c r="C76" s="146" t="s">
        <v>687</v>
      </c>
      <c r="D76" s="146" t="s">
        <v>480</v>
      </c>
      <c r="E76" s="147">
        <f t="shared" si="1"/>
        <v>5.95</v>
      </c>
      <c r="F76" s="146">
        <v>1570</v>
      </c>
      <c r="G76" s="147">
        <v>9341.5</v>
      </c>
    </row>
    <row r="77" spans="1:7" x14ac:dyDescent="0.2">
      <c r="A77" s="146" t="s">
        <v>673</v>
      </c>
      <c r="B77" s="146" t="s">
        <v>674</v>
      </c>
      <c r="C77" s="146" t="s">
        <v>688</v>
      </c>
      <c r="D77" s="146" t="s">
        <v>480</v>
      </c>
      <c r="E77" s="147">
        <f t="shared" si="1"/>
        <v>2.38</v>
      </c>
      <c r="F77" s="146">
        <v>7</v>
      </c>
      <c r="G77" s="147">
        <v>16.66</v>
      </c>
    </row>
    <row r="78" spans="1:7" x14ac:dyDescent="0.2">
      <c r="A78" s="146" t="s">
        <v>673</v>
      </c>
      <c r="B78" s="146" t="s">
        <v>674</v>
      </c>
      <c r="C78" s="146" t="s">
        <v>689</v>
      </c>
      <c r="D78" s="146" t="s">
        <v>480</v>
      </c>
      <c r="E78" s="147">
        <f t="shared" si="1"/>
        <v>3.1298000000000004</v>
      </c>
      <c r="F78" s="146">
        <v>50</v>
      </c>
      <c r="G78" s="147">
        <v>156.49</v>
      </c>
    </row>
    <row r="79" spans="1:7" x14ac:dyDescent="0.2">
      <c r="A79" s="146" t="s">
        <v>673</v>
      </c>
      <c r="B79" s="146" t="s">
        <v>674</v>
      </c>
      <c r="C79" s="146" t="s">
        <v>690</v>
      </c>
      <c r="D79" s="146" t="s">
        <v>480</v>
      </c>
      <c r="E79" s="147">
        <f t="shared" si="1"/>
        <v>101.15</v>
      </c>
      <c r="F79" s="146">
        <v>5</v>
      </c>
      <c r="G79" s="147">
        <v>505.75</v>
      </c>
    </row>
    <row r="80" spans="1:7" x14ac:dyDescent="0.2">
      <c r="A80" s="146" t="s">
        <v>673</v>
      </c>
      <c r="B80" s="146" t="s">
        <v>674</v>
      </c>
      <c r="C80" s="146" t="s">
        <v>691</v>
      </c>
      <c r="D80" s="146" t="s">
        <v>480</v>
      </c>
      <c r="E80" s="147">
        <f t="shared" si="1"/>
        <v>10.55</v>
      </c>
      <c r="F80" s="146">
        <v>50</v>
      </c>
      <c r="G80" s="147">
        <v>527.5</v>
      </c>
    </row>
    <row r="81" spans="1:7" x14ac:dyDescent="0.2">
      <c r="A81" s="146" t="s">
        <v>673</v>
      </c>
      <c r="B81" s="146" t="s">
        <v>674</v>
      </c>
      <c r="C81" s="146" t="s">
        <v>692</v>
      </c>
      <c r="D81" s="146" t="s">
        <v>480</v>
      </c>
      <c r="E81" s="147">
        <f t="shared" si="1"/>
        <v>12.911250000000001</v>
      </c>
      <c r="F81" s="146">
        <v>8</v>
      </c>
      <c r="G81" s="147">
        <v>103.29</v>
      </c>
    </row>
    <row r="82" spans="1:7" x14ac:dyDescent="0.2">
      <c r="A82" s="146" t="s">
        <v>673</v>
      </c>
      <c r="B82" s="146" t="s">
        <v>674</v>
      </c>
      <c r="C82" s="146" t="s">
        <v>693</v>
      </c>
      <c r="D82" s="146" t="s">
        <v>677</v>
      </c>
      <c r="E82" s="147">
        <f t="shared" si="1"/>
        <v>127</v>
      </c>
      <c r="F82" s="146">
        <v>10</v>
      </c>
      <c r="G82" s="147">
        <v>1270</v>
      </c>
    </row>
    <row r="83" spans="1:7" x14ac:dyDescent="0.2">
      <c r="A83" s="146" t="s">
        <v>673</v>
      </c>
      <c r="B83" s="146" t="s">
        <v>674</v>
      </c>
      <c r="C83" s="146" t="s">
        <v>694</v>
      </c>
      <c r="D83" s="146" t="s">
        <v>480</v>
      </c>
      <c r="E83" s="147">
        <f t="shared" si="1"/>
        <v>1.785625</v>
      </c>
      <c r="F83" s="146">
        <v>16</v>
      </c>
      <c r="G83" s="147">
        <v>28.57</v>
      </c>
    </row>
    <row r="84" spans="1:7" x14ac:dyDescent="0.2">
      <c r="A84" s="146" t="s">
        <v>673</v>
      </c>
      <c r="B84" s="146" t="s">
        <v>674</v>
      </c>
      <c r="C84" s="146" t="s">
        <v>695</v>
      </c>
      <c r="D84" s="146" t="s">
        <v>677</v>
      </c>
      <c r="E84" s="147">
        <f t="shared" si="1"/>
        <v>5.95</v>
      </c>
      <c r="F84" s="146">
        <v>808</v>
      </c>
      <c r="G84" s="147">
        <v>4807.6000000000004</v>
      </c>
    </row>
    <row r="85" spans="1:7" x14ac:dyDescent="0.2">
      <c r="A85" s="146" t="s">
        <v>673</v>
      </c>
      <c r="B85" s="146" t="s">
        <v>674</v>
      </c>
      <c r="C85" s="146" t="s">
        <v>696</v>
      </c>
      <c r="D85" s="146" t="s">
        <v>480</v>
      </c>
      <c r="E85" s="147">
        <f t="shared" si="1"/>
        <v>5.4740000000000002</v>
      </c>
      <c r="F85" s="146">
        <v>420</v>
      </c>
      <c r="G85" s="147">
        <v>2299.08</v>
      </c>
    </row>
    <row r="86" spans="1:7" x14ac:dyDescent="0.2">
      <c r="A86" s="146" t="s">
        <v>673</v>
      </c>
      <c r="B86" s="146" t="s">
        <v>674</v>
      </c>
      <c r="C86" s="146" t="s">
        <v>697</v>
      </c>
      <c r="D86" s="146" t="s">
        <v>677</v>
      </c>
      <c r="E86" s="147">
        <f t="shared" si="1"/>
        <v>134</v>
      </c>
      <c r="F86" s="146">
        <v>10</v>
      </c>
      <c r="G86" s="147">
        <v>1340</v>
      </c>
    </row>
    <row r="87" spans="1:7" x14ac:dyDescent="0.2">
      <c r="A87" s="146" t="s">
        <v>673</v>
      </c>
      <c r="B87" s="146" t="s">
        <v>674</v>
      </c>
      <c r="C87" s="146" t="s">
        <v>698</v>
      </c>
      <c r="D87" s="146" t="s">
        <v>677</v>
      </c>
      <c r="E87" s="147">
        <f t="shared" si="1"/>
        <v>3.57</v>
      </c>
      <c r="F87" s="146">
        <v>245</v>
      </c>
      <c r="G87" s="147">
        <v>874.65</v>
      </c>
    </row>
    <row r="88" spans="1:7" x14ac:dyDescent="0.2">
      <c r="A88" s="146" t="s">
        <v>673</v>
      </c>
      <c r="B88" s="146" t="s">
        <v>674</v>
      </c>
      <c r="C88" s="146" t="s">
        <v>699</v>
      </c>
      <c r="D88" s="146" t="s">
        <v>677</v>
      </c>
      <c r="E88" s="147">
        <f t="shared" si="1"/>
        <v>11.9</v>
      </c>
      <c r="F88" s="146">
        <v>2163</v>
      </c>
      <c r="G88" s="147">
        <v>25739.7</v>
      </c>
    </row>
    <row r="89" spans="1:7" x14ac:dyDescent="0.2">
      <c r="A89" s="146" t="s">
        <v>673</v>
      </c>
      <c r="B89" s="146" t="s">
        <v>674</v>
      </c>
      <c r="C89" s="146" t="s">
        <v>700</v>
      </c>
      <c r="D89" s="146" t="s">
        <v>701</v>
      </c>
      <c r="E89" s="147">
        <f t="shared" si="1"/>
        <v>3.5315143063733081</v>
      </c>
      <c r="F89" s="146">
        <v>9681</v>
      </c>
      <c r="G89" s="147">
        <v>34188.589999999997</v>
      </c>
    </row>
    <row r="90" spans="1:7" x14ac:dyDescent="0.2">
      <c r="A90" s="146" t="s">
        <v>673</v>
      </c>
      <c r="B90" s="146" t="s">
        <v>674</v>
      </c>
      <c r="C90" s="146" t="s">
        <v>702</v>
      </c>
      <c r="D90" s="146" t="s">
        <v>480</v>
      </c>
      <c r="E90" s="147">
        <f t="shared" si="1"/>
        <v>7.5078787878787878</v>
      </c>
      <c r="F90" s="146">
        <v>165</v>
      </c>
      <c r="G90" s="147">
        <v>1238.8</v>
      </c>
    </row>
    <row r="91" spans="1:7" x14ac:dyDescent="0.2">
      <c r="A91" s="146" t="s">
        <v>673</v>
      </c>
      <c r="B91" s="146" t="s">
        <v>674</v>
      </c>
      <c r="C91" s="146" t="s">
        <v>703</v>
      </c>
      <c r="D91" s="146" t="s">
        <v>480</v>
      </c>
      <c r="E91" s="147">
        <f t="shared" si="1"/>
        <v>0.77353086419753081</v>
      </c>
      <c r="F91" s="146">
        <v>810</v>
      </c>
      <c r="G91" s="147">
        <v>626.55999999999995</v>
      </c>
    </row>
    <row r="92" spans="1:7" x14ac:dyDescent="0.2">
      <c r="A92" s="146" t="s">
        <v>673</v>
      </c>
      <c r="B92" s="146" t="s">
        <v>674</v>
      </c>
      <c r="C92" s="146" t="s">
        <v>704</v>
      </c>
      <c r="D92" s="146" t="s">
        <v>480</v>
      </c>
      <c r="E92" s="147">
        <f t="shared" si="1"/>
        <v>9.52</v>
      </c>
      <c r="F92" s="146">
        <v>55</v>
      </c>
      <c r="G92" s="147">
        <v>523.6</v>
      </c>
    </row>
    <row r="93" spans="1:7" x14ac:dyDescent="0.2">
      <c r="A93" s="146" t="s">
        <v>673</v>
      </c>
      <c r="B93" s="146" t="s">
        <v>674</v>
      </c>
      <c r="C93" s="146" t="s">
        <v>705</v>
      </c>
      <c r="D93" s="146" t="s">
        <v>480</v>
      </c>
      <c r="E93" s="147">
        <f t="shared" si="1"/>
        <v>2.2122670807453417</v>
      </c>
      <c r="F93" s="146">
        <v>322</v>
      </c>
      <c r="G93" s="147">
        <v>712.35</v>
      </c>
    </row>
    <row r="94" spans="1:7" x14ac:dyDescent="0.2">
      <c r="A94" s="146" t="s">
        <v>673</v>
      </c>
      <c r="B94" s="146" t="s">
        <v>674</v>
      </c>
      <c r="C94" s="146" t="s">
        <v>706</v>
      </c>
      <c r="D94" s="146" t="s">
        <v>480</v>
      </c>
      <c r="E94" s="147">
        <f t="shared" si="1"/>
        <v>4.7600000000000007</v>
      </c>
      <c r="F94" s="146">
        <v>67</v>
      </c>
      <c r="G94" s="147">
        <v>318.92</v>
      </c>
    </row>
    <row r="95" spans="1:7" x14ac:dyDescent="0.2">
      <c r="A95" s="146" t="s">
        <v>673</v>
      </c>
      <c r="B95" s="146" t="s">
        <v>674</v>
      </c>
      <c r="C95" s="146" t="s">
        <v>707</v>
      </c>
      <c r="D95" s="146" t="s">
        <v>480</v>
      </c>
      <c r="E95" s="147">
        <f t="shared" si="1"/>
        <v>9.9719459141681366</v>
      </c>
      <c r="F95" s="146">
        <v>1701</v>
      </c>
      <c r="G95" s="147">
        <v>16962.28</v>
      </c>
    </row>
    <row r="96" spans="1:7" x14ac:dyDescent="0.2">
      <c r="A96" s="146" t="s">
        <v>673</v>
      </c>
      <c r="B96" s="146" t="s">
        <v>674</v>
      </c>
      <c r="C96" s="146" t="s">
        <v>708</v>
      </c>
      <c r="D96" s="146" t="s">
        <v>480</v>
      </c>
      <c r="E96" s="147">
        <f t="shared" si="1"/>
        <v>0.47615366203925324</v>
      </c>
      <c r="F96" s="146">
        <v>20890</v>
      </c>
      <c r="G96" s="147">
        <v>9946.85</v>
      </c>
    </row>
    <row r="97" spans="1:7" x14ac:dyDescent="0.2">
      <c r="A97" s="146" t="s">
        <v>673</v>
      </c>
      <c r="B97" s="146" t="s">
        <v>674</v>
      </c>
      <c r="C97" s="146" t="s">
        <v>709</v>
      </c>
      <c r="D97" s="146" t="s">
        <v>480</v>
      </c>
      <c r="E97" s="147">
        <f t="shared" si="1"/>
        <v>1.0844456066945607</v>
      </c>
      <c r="F97" s="146">
        <v>23900</v>
      </c>
      <c r="G97" s="147">
        <v>25918.25</v>
      </c>
    </row>
    <row r="98" spans="1:7" x14ac:dyDescent="0.2">
      <c r="A98" s="146" t="s">
        <v>673</v>
      </c>
      <c r="B98" s="146" t="s">
        <v>674</v>
      </c>
      <c r="C98" s="146" t="s">
        <v>710</v>
      </c>
      <c r="D98" s="146" t="s">
        <v>480</v>
      </c>
      <c r="E98" s="147">
        <f t="shared" si="1"/>
        <v>6.6659949999999997</v>
      </c>
      <c r="F98" s="146">
        <v>2000</v>
      </c>
      <c r="G98" s="147">
        <v>13331.99</v>
      </c>
    </row>
    <row r="99" spans="1:7" x14ac:dyDescent="0.2">
      <c r="A99" s="146" t="s">
        <v>673</v>
      </c>
      <c r="B99" s="146" t="s">
        <v>674</v>
      </c>
      <c r="C99" s="146" t="s">
        <v>711</v>
      </c>
      <c r="D99" s="146" t="s">
        <v>480</v>
      </c>
      <c r="E99" s="147">
        <f t="shared" si="1"/>
        <v>2.7370114087301585</v>
      </c>
      <c r="F99" s="146">
        <v>8064</v>
      </c>
      <c r="G99" s="147">
        <v>22071.26</v>
      </c>
    </row>
    <row r="100" spans="1:7" x14ac:dyDescent="0.2">
      <c r="A100" s="146" t="s">
        <v>673</v>
      </c>
      <c r="B100" s="146" t="s">
        <v>674</v>
      </c>
      <c r="C100" s="146" t="s">
        <v>712</v>
      </c>
      <c r="D100" s="146" t="s">
        <v>480</v>
      </c>
      <c r="E100" s="147">
        <f t="shared" si="1"/>
        <v>4.8067583333333328</v>
      </c>
      <c r="F100" s="146">
        <v>2400</v>
      </c>
      <c r="G100" s="147">
        <v>11536.22</v>
      </c>
    </row>
    <row r="101" spans="1:7" x14ac:dyDescent="0.2">
      <c r="A101" s="146" t="s">
        <v>673</v>
      </c>
      <c r="B101" s="146" t="s">
        <v>674</v>
      </c>
      <c r="C101" s="146" t="s">
        <v>713</v>
      </c>
      <c r="D101" s="146" t="s">
        <v>480</v>
      </c>
      <c r="E101" s="147">
        <f t="shared" si="1"/>
        <v>1.4280000000000002</v>
      </c>
      <c r="F101" s="146">
        <v>285</v>
      </c>
      <c r="G101" s="147">
        <v>406.98</v>
      </c>
    </row>
    <row r="102" spans="1:7" x14ac:dyDescent="0.2">
      <c r="A102" s="146" t="s">
        <v>673</v>
      </c>
      <c r="B102" s="146" t="s">
        <v>674</v>
      </c>
      <c r="C102" s="146" t="s">
        <v>714</v>
      </c>
      <c r="D102" s="146" t="s">
        <v>480</v>
      </c>
      <c r="E102" s="147">
        <f t="shared" si="1"/>
        <v>52.347999999999999</v>
      </c>
      <c r="F102" s="146">
        <v>375</v>
      </c>
      <c r="G102" s="147">
        <v>19630.5</v>
      </c>
    </row>
    <row r="103" spans="1:7" x14ac:dyDescent="0.2">
      <c r="A103" s="146" t="s">
        <v>673</v>
      </c>
      <c r="B103" s="146" t="s">
        <v>674</v>
      </c>
      <c r="C103" s="146" t="s">
        <v>715</v>
      </c>
      <c r="D103" s="146" t="s">
        <v>480</v>
      </c>
      <c r="E103" s="147">
        <f t="shared" si="1"/>
        <v>6.4973174603174604</v>
      </c>
      <c r="F103" s="146">
        <v>630</v>
      </c>
      <c r="G103" s="147">
        <v>4093.31</v>
      </c>
    </row>
    <row r="104" spans="1:7" x14ac:dyDescent="0.2">
      <c r="A104" s="146" t="s">
        <v>673</v>
      </c>
      <c r="B104" s="146" t="s">
        <v>674</v>
      </c>
      <c r="C104" s="146" t="s">
        <v>716</v>
      </c>
      <c r="D104" s="146" t="s">
        <v>480</v>
      </c>
      <c r="E104" s="147">
        <f t="shared" si="1"/>
        <v>359.40666666666669</v>
      </c>
      <c r="F104" s="146">
        <v>3</v>
      </c>
      <c r="G104" s="147">
        <v>1078.22</v>
      </c>
    </row>
    <row r="105" spans="1:7" x14ac:dyDescent="0.2">
      <c r="A105" s="146" t="s">
        <v>673</v>
      </c>
      <c r="B105" s="146" t="s">
        <v>674</v>
      </c>
      <c r="C105" s="146" t="s">
        <v>717</v>
      </c>
      <c r="D105" s="146" t="s">
        <v>480</v>
      </c>
      <c r="E105" s="147">
        <f t="shared" si="1"/>
        <v>319</v>
      </c>
      <c r="F105" s="146">
        <v>1</v>
      </c>
      <c r="G105" s="147">
        <v>319</v>
      </c>
    </row>
    <row r="106" spans="1:7" x14ac:dyDescent="0.2">
      <c r="A106" s="146" t="s">
        <v>673</v>
      </c>
      <c r="B106" s="146" t="s">
        <v>674</v>
      </c>
      <c r="C106" s="146" t="s">
        <v>718</v>
      </c>
      <c r="D106" s="146" t="s">
        <v>480</v>
      </c>
      <c r="E106" s="147">
        <f t="shared" si="1"/>
        <v>4.3633333333333333</v>
      </c>
      <c r="F106" s="146">
        <v>24</v>
      </c>
      <c r="G106" s="147">
        <v>104.72</v>
      </c>
    </row>
    <row r="107" spans="1:7" x14ac:dyDescent="0.2">
      <c r="A107" s="146" t="s">
        <v>673</v>
      </c>
      <c r="B107" s="146" t="s">
        <v>674</v>
      </c>
      <c r="C107" s="146" t="s">
        <v>719</v>
      </c>
      <c r="D107" s="146" t="s">
        <v>480</v>
      </c>
      <c r="E107" s="147">
        <f t="shared" si="1"/>
        <v>297.5</v>
      </c>
      <c r="F107" s="146">
        <v>29</v>
      </c>
      <c r="G107" s="147">
        <v>8627.5</v>
      </c>
    </row>
    <row r="108" spans="1:7" x14ac:dyDescent="0.2">
      <c r="A108" s="146" t="s">
        <v>673</v>
      </c>
      <c r="B108" s="146" t="s">
        <v>674</v>
      </c>
      <c r="C108" s="146" t="s">
        <v>720</v>
      </c>
      <c r="D108" s="146" t="s">
        <v>480</v>
      </c>
      <c r="E108" s="147">
        <f t="shared" si="1"/>
        <v>91.512</v>
      </c>
      <c r="F108" s="146">
        <v>5</v>
      </c>
      <c r="G108" s="147">
        <v>457.56</v>
      </c>
    </row>
    <row r="109" spans="1:7" x14ac:dyDescent="0.2">
      <c r="A109" s="146" t="s">
        <v>673</v>
      </c>
      <c r="B109" s="146" t="s">
        <v>674</v>
      </c>
      <c r="C109" s="146" t="s">
        <v>721</v>
      </c>
      <c r="D109" s="146" t="s">
        <v>480</v>
      </c>
      <c r="E109" s="147">
        <f t="shared" si="1"/>
        <v>21.419999999999998</v>
      </c>
      <c r="F109" s="146">
        <v>80</v>
      </c>
      <c r="G109" s="147">
        <v>1713.6</v>
      </c>
    </row>
    <row r="110" spans="1:7" x14ac:dyDescent="0.2">
      <c r="A110" s="146" t="s">
        <v>673</v>
      </c>
      <c r="B110" s="146" t="s">
        <v>674</v>
      </c>
      <c r="C110" s="146" t="s">
        <v>722</v>
      </c>
      <c r="D110" s="146" t="s">
        <v>480</v>
      </c>
      <c r="E110" s="147">
        <f t="shared" si="1"/>
        <v>28.192272727272726</v>
      </c>
      <c r="F110" s="146">
        <v>220</v>
      </c>
      <c r="G110" s="147">
        <v>6202.3</v>
      </c>
    </row>
    <row r="111" spans="1:7" x14ac:dyDescent="0.2">
      <c r="A111" s="205" t="s">
        <v>723</v>
      </c>
      <c r="B111" s="206"/>
      <c r="C111" s="206"/>
      <c r="D111" s="206"/>
      <c r="E111" s="206"/>
      <c r="F111" s="207"/>
      <c r="G111" s="148">
        <f>SUM(G65:G110)</f>
        <v>259171.23000000004</v>
      </c>
    </row>
    <row r="112" spans="1:7" ht="22.5" x14ac:dyDescent="0.2">
      <c r="A112" s="146" t="s">
        <v>724</v>
      </c>
      <c r="B112" s="146" t="s">
        <v>725</v>
      </c>
      <c r="C112" s="146" t="s">
        <v>726</v>
      </c>
      <c r="D112" s="146" t="s">
        <v>480</v>
      </c>
      <c r="E112" s="147">
        <f t="shared" ref="E112:E127" si="2">G112/F112</f>
        <v>35.253500000000003</v>
      </c>
      <c r="F112" s="146">
        <v>20</v>
      </c>
      <c r="G112" s="147">
        <v>705.07</v>
      </c>
    </row>
    <row r="113" spans="1:7" ht="22.5" x14ac:dyDescent="0.2">
      <c r="A113" s="146" t="s">
        <v>724</v>
      </c>
      <c r="B113" s="146" t="s">
        <v>725</v>
      </c>
      <c r="C113" s="146" t="s">
        <v>727</v>
      </c>
      <c r="D113" s="146" t="s">
        <v>480</v>
      </c>
      <c r="E113" s="147">
        <f t="shared" si="2"/>
        <v>272.27199999999999</v>
      </c>
      <c r="F113" s="146">
        <v>20</v>
      </c>
      <c r="G113" s="147">
        <v>5445.44</v>
      </c>
    </row>
    <row r="114" spans="1:7" ht="22.5" x14ac:dyDescent="0.2">
      <c r="A114" s="146" t="s">
        <v>724</v>
      </c>
      <c r="B114" s="146" t="s">
        <v>725</v>
      </c>
      <c r="C114" s="146" t="s">
        <v>728</v>
      </c>
      <c r="D114" s="146" t="s">
        <v>480</v>
      </c>
      <c r="E114" s="147">
        <f t="shared" si="2"/>
        <v>5.98</v>
      </c>
      <c r="F114" s="146">
        <v>8</v>
      </c>
      <c r="G114" s="147">
        <v>47.84</v>
      </c>
    </row>
    <row r="115" spans="1:7" ht="22.5" x14ac:dyDescent="0.2">
      <c r="A115" s="146" t="s">
        <v>724</v>
      </c>
      <c r="B115" s="146" t="s">
        <v>725</v>
      </c>
      <c r="C115" s="146" t="s">
        <v>729</v>
      </c>
      <c r="D115" s="146" t="s">
        <v>480</v>
      </c>
      <c r="E115" s="147">
        <f t="shared" si="2"/>
        <v>22.728999999999999</v>
      </c>
      <c r="F115" s="146">
        <v>20</v>
      </c>
      <c r="G115" s="147">
        <v>454.58</v>
      </c>
    </row>
    <row r="116" spans="1:7" ht="22.5" x14ac:dyDescent="0.2">
      <c r="A116" s="146" t="s">
        <v>724</v>
      </c>
      <c r="B116" s="146" t="s">
        <v>725</v>
      </c>
      <c r="C116" s="146" t="s">
        <v>730</v>
      </c>
      <c r="D116" s="146" t="s">
        <v>480</v>
      </c>
      <c r="E116" s="147">
        <f t="shared" si="2"/>
        <v>5.5037499999999993</v>
      </c>
      <c r="F116" s="146">
        <v>112</v>
      </c>
      <c r="G116" s="147">
        <v>616.41999999999996</v>
      </c>
    </row>
    <row r="117" spans="1:7" ht="22.5" x14ac:dyDescent="0.2">
      <c r="A117" s="146" t="s">
        <v>724</v>
      </c>
      <c r="B117" s="146" t="s">
        <v>725</v>
      </c>
      <c r="C117" s="146" t="s">
        <v>731</v>
      </c>
      <c r="D117" s="146" t="s">
        <v>480</v>
      </c>
      <c r="E117" s="147">
        <f t="shared" si="2"/>
        <v>6.5449999999999999</v>
      </c>
      <c r="F117" s="146">
        <v>40</v>
      </c>
      <c r="G117" s="147">
        <v>261.8</v>
      </c>
    </row>
    <row r="118" spans="1:7" ht="22.5" x14ac:dyDescent="0.2">
      <c r="A118" s="146" t="s">
        <v>724</v>
      </c>
      <c r="B118" s="146" t="s">
        <v>725</v>
      </c>
      <c r="C118" s="146" t="s">
        <v>732</v>
      </c>
      <c r="D118" s="146" t="s">
        <v>480</v>
      </c>
      <c r="E118" s="147">
        <f t="shared" si="2"/>
        <v>28.89</v>
      </c>
      <c r="F118" s="146">
        <v>2</v>
      </c>
      <c r="G118" s="147">
        <v>57.78</v>
      </c>
    </row>
    <row r="119" spans="1:7" ht="22.5" x14ac:dyDescent="0.2">
      <c r="A119" s="146" t="s">
        <v>724</v>
      </c>
      <c r="B119" s="146" t="s">
        <v>725</v>
      </c>
      <c r="C119" s="146" t="s">
        <v>733</v>
      </c>
      <c r="D119" s="146" t="s">
        <v>480</v>
      </c>
      <c r="E119" s="147">
        <f t="shared" si="2"/>
        <v>3.57</v>
      </c>
      <c r="F119" s="146">
        <v>94</v>
      </c>
      <c r="G119" s="147">
        <v>335.58</v>
      </c>
    </row>
    <row r="120" spans="1:7" ht="22.5" x14ac:dyDescent="0.2">
      <c r="A120" s="146" t="s">
        <v>724</v>
      </c>
      <c r="B120" s="146" t="s">
        <v>725</v>
      </c>
      <c r="C120" s="146" t="s">
        <v>734</v>
      </c>
      <c r="D120" s="146" t="s">
        <v>480</v>
      </c>
      <c r="E120" s="147">
        <f t="shared" si="2"/>
        <v>3.5700000000000003</v>
      </c>
      <c r="F120" s="146">
        <v>98</v>
      </c>
      <c r="G120" s="147">
        <v>349.86</v>
      </c>
    </row>
    <row r="121" spans="1:7" ht="22.5" x14ac:dyDescent="0.2">
      <c r="A121" s="146" t="s">
        <v>724</v>
      </c>
      <c r="B121" s="146" t="s">
        <v>725</v>
      </c>
      <c r="C121" s="146" t="s">
        <v>735</v>
      </c>
      <c r="D121" s="146" t="s">
        <v>480</v>
      </c>
      <c r="E121" s="147">
        <f t="shared" si="2"/>
        <v>17.612000000000002</v>
      </c>
      <c r="F121" s="146">
        <v>20</v>
      </c>
      <c r="G121" s="147">
        <v>352.24</v>
      </c>
    </row>
    <row r="122" spans="1:7" ht="22.5" x14ac:dyDescent="0.2">
      <c r="A122" s="146" t="s">
        <v>724</v>
      </c>
      <c r="B122" s="146" t="s">
        <v>725</v>
      </c>
      <c r="C122" s="146" t="s">
        <v>736</v>
      </c>
      <c r="D122" s="146" t="s">
        <v>480</v>
      </c>
      <c r="E122" s="147">
        <f t="shared" si="2"/>
        <v>18.564</v>
      </c>
      <c r="F122" s="146">
        <v>60</v>
      </c>
      <c r="G122" s="147">
        <v>1113.8399999999999</v>
      </c>
    </row>
    <row r="123" spans="1:7" ht="22.5" x14ac:dyDescent="0.2">
      <c r="A123" s="146" t="s">
        <v>724</v>
      </c>
      <c r="B123" s="146" t="s">
        <v>725</v>
      </c>
      <c r="C123" s="146" t="s">
        <v>737</v>
      </c>
      <c r="D123" s="146" t="s">
        <v>480</v>
      </c>
      <c r="E123" s="147">
        <f t="shared" si="2"/>
        <v>128.52000000000001</v>
      </c>
      <c r="F123" s="146">
        <v>10</v>
      </c>
      <c r="G123" s="147">
        <v>1285.2</v>
      </c>
    </row>
    <row r="124" spans="1:7" ht="22.5" x14ac:dyDescent="0.2">
      <c r="A124" s="146" t="s">
        <v>724</v>
      </c>
      <c r="B124" s="146" t="s">
        <v>725</v>
      </c>
      <c r="C124" s="146" t="s">
        <v>738</v>
      </c>
      <c r="D124" s="146" t="s">
        <v>480</v>
      </c>
      <c r="E124" s="147">
        <f t="shared" si="2"/>
        <v>39.388999999999996</v>
      </c>
      <c r="F124" s="146">
        <v>20</v>
      </c>
      <c r="G124" s="147">
        <v>787.78</v>
      </c>
    </row>
    <row r="125" spans="1:7" ht="22.5" x14ac:dyDescent="0.2">
      <c r="A125" s="146" t="s">
        <v>724</v>
      </c>
      <c r="B125" s="146" t="s">
        <v>725</v>
      </c>
      <c r="C125" s="146" t="s">
        <v>739</v>
      </c>
      <c r="D125" s="146" t="s">
        <v>480</v>
      </c>
      <c r="E125" s="147">
        <f t="shared" si="2"/>
        <v>14.507999999999999</v>
      </c>
      <c r="F125" s="146">
        <v>50</v>
      </c>
      <c r="G125" s="147">
        <v>725.4</v>
      </c>
    </row>
    <row r="126" spans="1:7" ht="22.5" x14ac:dyDescent="0.2">
      <c r="A126" s="146" t="s">
        <v>724</v>
      </c>
      <c r="B126" s="146" t="s">
        <v>725</v>
      </c>
      <c r="C126" s="146" t="s">
        <v>69</v>
      </c>
      <c r="D126" s="146" t="s">
        <v>844</v>
      </c>
      <c r="E126" s="147">
        <f t="shared" si="2"/>
        <v>216666.66666666666</v>
      </c>
      <c r="F126" s="146">
        <v>12</v>
      </c>
      <c r="G126" s="147">
        <v>2600000</v>
      </c>
    </row>
    <row r="127" spans="1:7" ht="22.5" x14ac:dyDescent="0.2">
      <c r="A127" s="146" t="s">
        <v>724</v>
      </c>
      <c r="B127" s="146" t="s">
        <v>725</v>
      </c>
      <c r="C127" s="146" t="s">
        <v>740</v>
      </c>
      <c r="D127" s="146" t="s">
        <v>480</v>
      </c>
      <c r="E127" s="147">
        <f t="shared" si="2"/>
        <v>5.2359999999999998</v>
      </c>
      <c r="F127" s="146">
        <v>20</v>
      </c>
      <c r="G127" s="147">
        <v>104.72</v>
      </c>
    </row>
    <row r="128" spans="1:7" x14ac:dyDescent="0.2">
      <c r="A128" s="205" t="s">
        <v>741</v>
      </c>
      <c r="B128" s="206"/>
      <c r="C128" s="206"/>
      <c r="D128" s="206"/>
      <c r="E128" s="206"/>
      <c r="F128" s="207"/>
      <c r="G128" s="148">
        <f>SUM(G112:G127)</f>
        <v>2612643.5500000003</v>
      </c>
    </row>
    <row r="129" spans="1:7" x14ac:dyDescent="0.2">
      <c r="A129" s="149">
        <v>38006</v>
      </c>
      <c r="B129" s="150" t="s">
        <v>742</v>
      </c>
      <c r="C129" s="150" t="s">
        <v>72</v>
      </c>
      <c r="D129" s="146" t="s">
        <v>480</v>
      </c>
      <c r="E129" s="151">
        <f>G129/F129</f>
        <v>35966.666666666664</v>
      </c>
      <c r="F129" s="152">
        <v>12</v>
      </c>
      <c r="G129" s="147">
        <v>431600</v>
      </c>
    </row>
    <row r="130" spans="1:7" x14ac:dyDescent="0.2">
      <c r="A130" s="205" t="s">
        <v>743</v>
      </c>
      <c r="B130" s="206"/>
      <c r="C130" s="206"/>
      <c r="D130" s="206"/>
      <c r="E130" s="206"/>
      <c r="F130" s="207"/>
      <c r="G130" s="148">
        <f>G129</f>
        <v>431600</v>
      </c>
    </row>
    <row r="131" spans="1:7" x14ac:dyDescent="0.2">
      <c r="A131" s="146" t="s">
        <v>744</v>
      </c>
      <c r="B131" s="146" t="s">
        <v>745</v>
      </c>
      <c r="C131" s="146" t="s">
        <v>746</v>
      </c>
      <c r="D131" s="146" t="s">
        <v>677</v>
      </c>
      <c r="E131" s="147">
        <f>G131/F131</f>
        <v>7.7258206893686854</v>
      </c>
      <c r="F131" s="146">
        <v>1925.82</v>
      </c>
      <c r="G131" s="147">
        <v>14878.54</v>
      </c>
    </row>
    <row r="132" spans="1:7" x14ac:dyDescent="0.2">
      <c r="A132" s="146" t="s">
        <v>744</v>
      </c>
      <c r="B132" s="146" t="s">
        <v>745</v>
      </c>
      <c r="C132" s="146" t="s">
        <v>747</v>
      </c>
      <c r="D132" s="146" t="s">
        <v>677</v>
      </c>
      <c r="E132" s="147">
        <f>G132/F132</f>
        <v>9.2069761249667152</v>
      </c>
      <c r="F132" s="146">
        <v>225.34</v>
      </c>
      <c r="G132" s="147">
        <v>2074.6999999999998</v>
      </c>
    </row>
    <row r="133" spans="1:7" x14ac:dyDescent="0.2">
      <c r="A133" s="205" t="s">
        <v>748</v>
      </c>
      <c r="B133" s="206"/>
      <c r="C133" s="206"/>
      <c r="D133" s="206"/>
      <c r="E133" s="206"/>
      <c r="F133" s="207"/>
      <c r="G133" s="148">
        <f>SUM(G131:G132)</f>
        <v>16953.240000000002</v>
      </c>
    </row>
    <row r="134" spans="1:7" x14ac:dyDescent="0.2">
      <c r="A134" s="146" t="s">
        <v>481</v>
      </c>
      <c r="B134" s="146" t="s">
        <v>482</v>
      </c>
      <c r="C134" s="146" t="s">
        <v>460</v>
      </c>
      <c r="D134" s="146" t="s">
        <v>480</v>
      </c>
      <c r="E134" s="147">
        <f t="shared" ref="E134:E165" si="3">G134/F134</f>
        <v>133.28</v>
      </c>
      <c r="F134" s="146">
        <v>1</v>
      </c>
      <c r="G134" s="147">
        <v>133.28</v>
      </c>
    </row>
    <row r="135" spans="1:7" x14ac:dyDescent="0.2">
      <c r="A135" s="146" t="s">
        <v>481</v>
      </c>
      <c r="B135" s="146" t="s">
        <v>482</v>
      </c>
      <c r="C135" s="146" t="s">
        <v>472</v>
      </c>
      <c r="D135" s="146" t="s">
        <v>480</v>
      </c>
      <c r="E135" s="147">
        <f t="shared" si="3"/>
        <v>145.18</v>
      </c>
      <c r="F135" s="146">
        <v>10</v>
      </c>
      <c r="G135" s="147">
        <v>1451.8</v>
      </c>
    </row>
    <row r="136" spans="1:7" x14ac:dyDescent="0.2">
      <c r="A136" s="146" t="s">
        <v>481</v>
      </c>
      <c r="B136" s="146" t="s">
        <v>482</v>
      </c>
      <c r="C136" s="146" t="s">
        <v>275</v>
      </c>
      <c r="D136" s="146" t="s">
        <v>480</v>
      </c>
      <c r="E136" s="147">
        <f t="shared" si="3"/>
        <v>277.27</v>
      </c>
      <c r="F136" s="146">
        <v>8</v>
      </c>
      <c r="G136" s="147">
        <v>2218.16</v>
      </c>
    </row>
    <row r="137" spans="1:7" x14ac:dyDescent="0.2">
      <c r="A137" s="146" t="s">
        <v>481</v>
      </c>
      <c r="B137" s="146" t="s">
        <v>482</v>
      </c>
      <c r="C137" s="146" t="s">
        <v>276</v>
      </c>
      <c r="D137" s="146" t="s">
        <v>480</v>
      </c>
      <c r="E137" s="147">
        <f t="shared" si="3"/>
        <v>2421.65</v>
      </c>
      <c r="F137" s="146">
        <v>1</v>
      </c>
      <c r="G137" s="147">
        <v>2421.65</v>
      </c>
    </row>
    <row r="138" spans="1:7" x14ac:dyDescent="0.2">
      <c r="A138" s="146" t="s">
        <v>481</v>
      </c>
      <c r="B138" s="146" t="s">
        <v>482</v>
      </c>
      <c r="C138" s="146" t="s">
        <v>274</v>
      </c>
      <c r="D138" s="146" t="s">
        <v>480</v>
      </c>
      <c r="E138" s="147">
        <f t="shared" si="3"/>
        <v>19.0044</v>
      </c>
      <c r="F138" s="146">
        <v>100</v>
      </c>
      <c r="G138" s="147">
        <v>1900.44</v>
      </c>
    </row>
    <row r="139" spans="1:7" x14ac:dyDescent="0.2">
      <c r="A139" s="146" t="s">
        <v>481</v>
      </c>
      <c r="B139" s="146" t="s">
        <v>482</v>
      </c>
      <c r="C139" s="146" t="s">
        <v>459</v>
      </c>
      <c r="D139" s="146" t="s">
        <v>480</v>
      </c>
      <c r="E139" s="147">
        <f t="shared" si="3"/>
        <v>58.31</v>
      </c>
      <c r="F139" s="146">
        <v>3</v>
      </c>
      <c r="G139" s="147">
        <v>174.93</v>
      </c>
    </row>
    <row r="140" spans="1:7" x14ac:dyDescent="0.2">
      <c r="A140" s="146" t="s">
        <v>481</v>
      </c>
      <c r="B140" s="146" t="s">
        <v>482</v>
      </c>
      <c r="C140" s="146" t="s">
        <v>458</v>
      </c>
      <c r="D140" s="146" t="s">
        <v>480</v>
      </c>
      <c r="E140" s="147">
        <f t="shared" si="3"/>
        <v>1047.2</v>
      </c>
      <c r="F140" s="146">
        <v>1</v>
      </c>
      <c r="G140" s="147">
        <v>1047.2</v>
      </c>
    </row>
    <row r="141" spans="1:7" x14ac:dyDescent="0.2">
      <c r="A141" s="146" t="s">
        <v>481</v>
      </c>
      <c r="B141" s="146" t="s">
        <v>482</v>
      </c>
      <c r="C141" s="146" t="s">
        <v>457</v>
      </c>
      <c r="D141" s="146" t="s">
        <v>480</v>
      </c>
      <c r="E141" s="147">
        <f t="shared" si="3"/>
        <v>238</v>
      </c>
      <c r="F141" s="146">
        <v>15</v>
      </c>
      <c r="G141" s="147">
        <v>3570</v>
      </c>
    </row>
    <row r="142" spans="1:7" x14ac:dyDescent="0.2">
      <c r="A142" s="146" t="s">
        <v>481</v>
      </c>
      <c r="B142" s="146" t="s">
        <v>482</v>
      </c>
      <c r="C142" s="146" t="s">
        <v>477</v>
      </c>
      <c r="D142" s="146" t="s">
        <v>480</v>
      </c>
      <c r="E142" s="147">
        <f t="shared" si="3"/>
        <v>599.76</v>
      </c>
      <c r="F142" s="146">
        <v>14</v>
      </c>
      <c r="G142" s="147">
        <v>8396.64</v>
      </c>
    </row>
    <row r="143" spans="1:7" x14ac:dyDescent="0.2">
      <c r="A143" s="146" t="s">
        <v>481</v>
      </c>
      <c r="B143" s="146" t="s">
        <v>482</v>
      </c>
      <c r="C143" s="146" t="s">
        <v>749</v>
      </c>
      <c r="D143" s="146" t="s">
        <v>480</v>
      </c>
      <c r="E143" s="147">
        <f t="shared" si="3"/>
        <v>749.7</v>
      </c>
      <c r="F143" s="146">
        <v>1</v>
      </c>
      <c r="G143" s="147">
        <v>749.7</v>
      </c>
    </row>
    <row r="144" spans="1:7" x14ac:dyDescent="0.2">
      <c r="A144" s="146" t="s">
        <v>481</v>
      </c>
      <c r="B144" s="146" t="s">
        <v>482</v>
      </c>
      <c r="C144" s="146" t="s">
        <v>750</v>
      </c>
      <c r="D144" s="146" t="s">
        <v>480</v>
      </c>
      <c r="E144" s="147">
        <f t="shared" si="3"/>
        <v>27.37</v>
      </c>
      <c r="F144" s="146">
        <v>100</v>
      </c>
      <c r="G144" s="147">
        <v>2737</v>
      </c>
    </row>
    <row r="145" spans="1:7" x14ac:dyDescent="0.2">
      <c r="A145" s="146" t="s">
        <v>481</v>
      </c>
      <c r="B145" s="146" t="s">
        <v>482</v>
      </c>
      <c r="C145" s="146" t="s">
        <v>751</v>
      </c>
      <c r="D145" s="146" t="s">
        <v>480</v>
      </c>
      <c r="E145" s="147">
        <f t="shared" si="3"/>
        <v>27.37</v>
      </c>
      <c r="F145" s="146">
        <v>300</v>
      </c>
      <c r="G145" s="147">
        <v>8211</v>
      </c>
    </row>
    <row r="146" spans="1:7" x14ac:dyDescent="0.2">
      <c r="A146" s="146" t="s">
        <v>481</v>
      </c>
      <c r="B146" s="146" t="s">
        <v>482</v>
      </c>
      <c r="C146" s="146" t="s">
        <v>752</v>
      </c>
      <c r="D146" s="146" t="s">
        <v>480</v>
      </c>
      <c r="E146" s="147">
        <f t="shared" si="3"/>
        <v>345.1</v>
      </c>
      <c r="F146" s="146">
        <v>1</v>
      </c>
      <c r="G146" s="147">
        <v>345.1</v>
      </c>
    </row>
    <row r="147" spans="1:7" x14ac:dyDescent="0.2">
      <c r="A147" s="146" t="s">
        <v>481</v>
      </c>
      <c r="B147" s="146" t="s">
        <v>482</v>
      </c>
      <c r="C147" s="146" t="s">
        <v>753</v>
      </c>
      <c r="D147" s="146" t="s">
        <v>480</v>
      </c>
      <c r="E147" s="147">
        <f t="shared" si="3"/>
        <v>838.95</v>
      </c>
      <c r="F147" s="146">
        <v>1</v>
      </c>
      <c r="G147" s="147">
        <v>838.95</v>
      </c>
    </row>
    <row r="148" spans="1:7" x14ac:dyDescent="0.2">
      <c r="A148" s="146" t="s">
        <v>481</v>
      </c>
      <c r="B148" s="146" t="s">
        <v>482</v>
      </c>
      <c r="C148" s="146" t="s">
        <v>754</v>
      </c>
      <c r="D148" s="146" t="s">
        <v>480</v>
      </c>
      <c r="E148" s="147">
        <f t="shared" si="3"/>
        <v>154.69999999999999</v>
      </c>
      <c r="F148" s="146">
        <v>1</v>
      </c>
      <c r="G148" s="147">
        <v>154.69999999999999</v>
      </c>
    </row>
    <row r="149" spans="1:7" x14ac:dyDescent="0.2">
      <c r="A149" s="146" t="s">
        <v>481</v>
      </c>
      <c r="B149" s="146" t="s">
        <v>482</v>
      </c>
      <c r="C149" s="146" t="s">
        <v>474</v>
      </c>
      <c r="D149" s="146" t="s">
        <v>480</v>
      </c>
      <c r="E149" s="147">
        <f t="shared" si="3"/>
        <v>27.37</v>
      </c>
      <c r="F149" s="146">
        <v>130</v>
      </c>
      <c r="G149" s="147">
        <v>3558.1</v>
      </c>
    </row>
    <row r="150" spans="1:7" x14ac:dyDescent="0.2">
      <c r="A150" s="146" t="s">
        <v>481</v>
      </c>
      <c r="B150" s="146" t="s">
        <v>482</v>
      </c>
      <c r="C150" s="146" t="s">
        <v>468</v>
      </c>
      <c r="D150" s="146" t="s">
        <v>480</v>
      </c>
      <c r="E150" s="147">
        <f t="shared" si="3"/>
        <v>31.605172413793106</v>
      </c>
      <c r="F150" s="146">
        <v>348</v>
      </c>
      <c r="G150" s="147">
        <v>10998.6</v>
      </c>
    </row>
    <row r="151" spans="1:7" x14ac:dyDescent="0.2">
      <c r="A151" s="146" t="s">
        <v>481</v>
      </c>
      <c r="B151" s="146" t="s">
        <v>482</v>
      </c>
      <c r="C151" s="146" t="s">
        <v>275</v>
      </c>
      <c r="D151" s="146" t="s">
        <v>480</v>
      </c>
      <c r="E151" s="147">
        <f t="shared" si="3"/>
        <v>243.23500000000001</v>
      </c>
      <c r="F151" s="146">
        <v>120</v>
      </c>
      <c r="G151" s="147">
        <v>29188.2</v>
      </c>
    </row>
    <row r="152" spans="1:7" x14ac:dyDescent="0.2">
      <c r="A152" s="146" t="s">
        <v>481</v>
      </c>
      <c r="B152" s="146" t="s">
        <v>482</v>
      </c>
      <c r="C152" s="146" t="s">
        <v>472</v>
      </c>
      <c r="D152" s="146" t="s">
        <v>480</v>
      </c>
      <c r="E152" s="147">
        <f t="shared" si="3"/>
        <v>147.37333333333333</v>
      </c>
      <c r="F152" s="146">
        <v>90</v>
      </c>
      <c r="G152" s="147">
        <v>13263.6</v>
      </c>
    </row>
    <row r="153" spans="1:7" x14ac:dyDescent="0.2">
      <c r="A153" s="146" t="s">
        <v>481</v>
      </c>
      <c r="B153" s="146" t="s">
        <v>482</v>
      </c>
      <c r="C153" s="146" t="s">
        <v>755</v>
      </c>
      <c r="D153" s="146" t="s">
        <v>480</v>
      </c>
      <c r="E153" s="147">
        <f t="shared" si="3"/>
        <v>482.82</v>
      </c>
      <c r="F153" s="146">
        <v>12</v>
      </c>
      <c r="G153" s="147">
        <v>5793.84</v>
      </c>
    </row>
    <row r="154" spans="1:7" x14ac:dyDescent="0.2">
      <c r="A154" s="146" t="s">
        <v>481</v>
      </c>
      <c r="B154" s="146" t="s">
        <v>482</v>
      </c>
      <c r="C154" s="146" t="s">
        <v>461</v>
      </c>
      <c r="D154" s="146" t="s">
        <v>480</v>
      </c>
      <c r="E154" s="147">
        <f t="shared" si="3"/>
        <v>461.11111111111109</v>
      </c>
      <c r="F154" s="146">
        <v>9</v>
      </c>
      <c r="G154" s="147">
        <v>4150</v>
      </c>
    </row>
    <row r="155" spans="1:7" x14ac:dyDescent="0.2">
      <c r="A155" s="146" t="s">
        <v>481</v>
      </c>
      <c r="B155" s="146" t="s">
        <v>482</v>
      </c>
      <c r="C155" s="146" t="s">
        <v>473</v>
      </c>
      <c r="D155" s="146" t="s">
        <v>480</v>
      </c>
      <c r="E155" s="147">
        <f t="shared" si="3"/>
        <v>150</v>
      </c>
      <c r="F155" s="146">
        <v>10</v>
      </c>
      <c r="G155" s="147">
        <v>1500</v>
      </c>
    </row>
    <row r="156" spans="1:7" x14ac:dyDescent="0.2">
      <c r="A156" s="146" t="s">
        <v>481</v>
      </c>
      <c r="B156" s="146" t="s">
        <v>482</v>
      </c>
      <c r="C156" s="146" t="s">
        <v>469</v>
      </c>
      <c r="D156" s="146" t="s">
        <v>480</v>
      </c>
      <c r="E156" s="147">
        <f t="shared" si="3"/>
        <v>250</v>
      </c>
      <c r="F156" s="146">
        <v>10</v>
      </c>
      <c r="G156" s="147">
        <v>2500</v>
      </c>
    </row>
    <row r="157" spans="1:7" x14ac:dyDescent="0.2">
      <c r="A157" s="146" t="s">
        <v>481</v>
      </c>
      <c r="B157" s="146" t="s">
        <v>482</v>
      </c>
      <c r="C157" s="146" t="s">
        <v>756</v>
      </c>
      <c r="D157" s="146" t="s">
        <v>480</v>
      </c>
      <c r="E157" s="147">
        <f t="shared" si="3"/>
        <v>1824</v>
      </c>
      <c r="F157" s="146">
        <v>8</v>
      </c>
      <c r="G157" s="147">
        <v>14592</v>
      </c>
    </row>
    <row r="158" spans="1:7" x14ac:dyDescent="0.2">
      <c r="A158" s="146" t="s">
        <v>481</v>
      </c>
      <c r="B158" s="146" t="s">
        <v>482</v>
      </c>
      <c r="C158" s="146" t="s">
        <v>277</v>
      </c>
      <c r="D158" s="146" t="s">
        <v>480</v>
      </c>
      <c r="E158" s="147">
        <f t="shared" si="3"/>
        <v>650</v>
      </c>
      <c r="F158" s="146">
        <v>12</v>
      </c>
      <c r="G158" s="147">
        <v>7800</v>
      </c>
    </row>
    <row r="159" spans="1:7" x14ac:dyDescent="0.2">
      <c r="A159" s="146" t="s">
        <v>481</v>
      </c>
      <c r="B159" s="146" t="s">
        <v>482</v>
      </c>
      <c r="C159" s="146" t="s">
        <v>757</v>
      </c>
      <c r="D159" s="146" t="s">
        <v>480</v>
      </c>
      <c r="E159" s="147">
        <f t="shared" si="3"/>
        <v>34.51</v>
      </c>
      <c r="F159" s="146">
        <v>60</v>
      </c>
      <c r="G159" s="147">
        <v>2070.6</v>
      </c>
    </row>
    <row r="160" spans="1:7" x14ac:dyDescent="0.2">
      <c r="A160" s="146" t="s">
        <v>481</v>
      </c>
      <c r="B160" s="146" t="s">
        <v>482</v>
      </c>
      <c r="C160" s="146" t="s">
        <v>274</v>
      </c>
      <c r="D160" s="146" t="s">
        <v>480</v>
      </c>
      <c r="E160" s="147">
        <f t="shared" si="3"/>
        <v>18.154043478260871</v>
      </c>
      <c r="F160" s="146">
        <v>2300</v>
      </c>
      <c r="G160" s="147">
        <v>41754.300000000003</v>
      </c>
    </row>
    <row r="161" spans="1:7" x14ac:dyDescent="0.2">
      <c r="A161" s="146" t="s">
        <v>481</v>
      </c>
      <c r="B161" s="146" t="s">
        <v>482</v>
      </c>
      <c r="C161" s="146" t="s">
        <v>273</v>
      </c>
      <c r="D161" s="146" t="s">
        <v>480</v>
      </c>
      <c r="E161" s="147">
        <f t="shared" si="3"/>
        <v>175</v>
      </c>
      <c r="F161" s="146">
        <v>38</v>
      </c>
      <c r="G161" s="147">
        <v>6650</v>
      </c>
    </row>
    <row r="162" spans="1:7" x14ac:dyDescent="0.2">
      <c r="A162" s="146" t="s">
        <v>481</v>
      </c>
      <c r="B162" s="146" t="s">
        <v>482</v>
      </c>
      <c r="C162" s="146" t="s">
        <v>463</v>
      </c>
      <c r="D162" s="146" t="s">
        <v>480</v>
      </c>
      <c r="E162" s="147">
        <f t="shared" si="3"/>
        <v>65.195208333333326</v>
      </c>
      <c r="F162" s="146">
        <v>48</v>
      </c>
      <c r="G162" s="147">
        <v>3129.37</v>
      </c>
    </row>
    <row r="163" spans="1:7" x14ac:dyDescent="0.2">
      <c r="A163" s="146" t="s">
        <v>481</v>
      </c>
      <c r="B163" s="146" t="s">
        <v>482</v>
      </c>
      <c r="C163" s="146" t="s">
        <v>462</v>
      </c>
      <c r="D163" s="146" t="s">
        <v>480</v>
      </c>
      <c r="E163" s="147">
        <f t="shared" si="3"/>
        <v>468</v>
      </c>
      <c r="F163" s="146">
        <v>20</v>
      </c>
      <c r="G163" s="147">
        <v>9360</v>
      </c>
    </row>
    <row r="164" spans="1:7" x14ac:dyDescent="0.2">
      <c r="A164" s="146" t="s">
        <v>481</v>
      </c>
      <c r="B164" s="146" t="s">
        <v>482</v>
      </c>
      <c r="C164" s="146" t="s">
        <v>758</v>
      </c>
      <c r="D164" s="146" t="s">
        <v>480</v>
      </c>
      <c r="E164" s="147">
        <f t="shared" si="3"/>
        <v>1756.6666666666667</v>
      </c>
      <c r="F164" s="146">
        <v>12</v>
      </c>
      <c r="G164" s="147">
        <v>21080</v>
      </c>
    </row>
    <row r="165" spans="1:7" x14ac:dyDescent="0.2">
      <c r="A165" s="146" t="s">
        <v>481</v>
      </c>
      <c r="B165" s="146" t="s">
        <v>482</v>
      </c>
      <c r="C165" s="146" t="s">
        <v>470</v>
      </c>
      <c r="D165" s="146" t="s">
        <v>483</v>
      </c>
      <c r="E165" s="147">
        <f t="shared" si="3"/>
        <v>30.102</v>
      </c>
      <c r="F165" s="146">
        <v>300</v>
      </c>
      <c r="G165" s="147">
        <v>9030.6</v>
      </c>
    </row>
    <row r="166" spans="1:7" x14ac:dyDescent="0.2">
      <c r="A166" s="146" t="s">
        <v>481</v>
      </c>
      <c r="B166" s="146" t="s">
        <v>482</v>
      </c>
      <c r="C166" s="146" t="s">
        <v>477</v>
      </c>
      <c r="D166" s="146" t="s">
        <v>480</v>
      </c>
      <c r="E166" s="147">
        <f t="shared" ref="E166:E185" si="4">G166/F166</f>
        <v>504</v>
      </c>
      <c r="F166" s="146">
        <v>30</v>
      </c>
      <c r="G166" s="147">
        <v>15120</v>
      </c>
    </row>
    <row r="167" spans="1:7" x14ac:dyDescent="0.2">
      <c r="A167" s="146" t="s">
        <v>481</v>
      </c>
      <c r="B167" s="146" t="s">
        <v>482</v>
      </c>
      <c r="C167" s="146" t="s">
        <v>471</v>
      </c>
      <c r="D167" s="146" t="s">
        <v>480</v>
      </c>
      <c r="E167" s="147">
        <f t="shared" si="4"/>
        <v>375</v>
      </c>
      <c r="F167" s="146">
        <v>12</v>
      </c>
      <c r="G167" s="147">
        <v>4500</v>
      </c>
    </row>
    <row r="168" spans="1:7" x14ac:dyDescent="0.2">
      <c r="A168" s="146" t="s">
        <v>481</v>
      </c>
      <c r="B168" s="146" t="s">
        <v>482</v>
      </c>
      <c r="C168" s="146" t="s">
        <v>475</v>
      </c>
      <c r="D168" s="146" t="s">
        <v>480</v>
      </c>
      <c r="E168" s="147">
        <f t="shared" si="4"/>
        <v>261</v>
      </c>
      <c r="F168" s="146">
        <v>10</v>
      </c>
      <c r="G168" s="147">
        <v>2610</v>
      </c>
    </row>
    <row r="169" spans="1:7" x14ac:dyDescent="0.2">
      <c r="A169" s="146" t="s">
        <v>481</v>
      </c>
      <c r="B169" s="146" t="s">
        <v>482</v>
      </c>
      <c r="C169" s="146" t="s">
        <v>478</v>
      </c>
      <c r="D169" s="146" t="s">
        <v>480</v>
      </c>
      <c r="E169" s="147">
        <f t="shared" si="4"/>
        <v>557.65538461538461</v>
      </c>
      <c r="F169" s="146">
        <v>13</v>
      </c>
      <c r="G169" s="147">
        <v>7249.52</v>
      </c>
    </row>
    <row r="170" spans="1:7" x14ac:dyDescent="0.2">
      <c r="A170" s="146" t="s">
        <v>481</v>
      </c>
      <c r="B170" s="146" t="s">
        <v>482</v>
      </c>
      <c r="C170" s="146" t="s">
        <v>276</v>
      </c>
      <c r="D170" s="146" t="s">
        <v>480</v>
      </c>
      <c r="E170" s="147">
        <f t="shared" si="4"/>
        <v>2093.0233333333331</v>
      </c>
      <c r="F170" s="146">
        <v>18</v>
      </c>
      <c r="G170" s="147">
        <v>37674.42</v>
      </c>
    </row>
    <row r="171" spans="1:7" x14ac:dyDescent="0.2">
      <c r="A171" s="146" t="s">
        <v>481</v>
      </c>
      <c r="B171" s="146" t="s">
        <v>482</v>
      </c>
      <c r="C171" s="146" t="s">
        <v>476</v>
      </c>
      <c r="D171" s="146" t="s">
        <v>480</v>
      </c>
      <c r="E171" s="147">
        <f t="shared" si="4"/>
        <v>499.75666666666666</v>
      </c>
      <c r="F171" s="146">
        <v>6</v>
      </c>
      <c r="G171" s="147">
        <v>2998.54</v>
      </c>
    </row>
    <row r="172" spans="1:7" x14ac:dyDescent="0.2">
      <c r="A172" s="146" t="s">
        <v>481</v>
      </c>
      <c r="B172" s="146" t="s">
        <v>482</v>
      </c>
      <c r="C172" s="146" t="s">
        <v>457</v>
      </c>
      <c r="D172" s="146" t="s">
        <v>480</v>
      </c>
      <c r="E172" s="147">
        <f t="shared" si="4"/>
        <v>221.23529411764707</v>
      </c>
      <c r="F172" s="146">
        <v>68</v>
      </c>
      <c r="G172" s="147">
        <v>15044</v>
      </c>
    </row>
    <row r="173" spans="1:7" x14ac:dyDescent="0.2">
      <c r="A173" s="146" t="s">
        <v>481</v>
      </c>
      <c r="B173" s="146" t="s">
        <v>482</v>
      </c>
      <c r="C173" s="146" t="s">
        <v>465</v>
      </c>
      <c r="D173" s="146" t="s">
        <v>480</v>
      </c>
      <c r="E173" s="147">
        <f t="shared" si="4"/>
        <v>83.557500000000005</v>
      </c>
      <c r="F173" s="146">
        <v>40</v>
      </c>
      <c r="G173" s="147">
        <v>3342.3</v>
      </c>
    </row>
    <row r="174" spans="1:7" x14ac:dyDescent="0.2">
      <c r="A174" s="146" t="s">
        <v>481</v>
      </c>
      <c r="B174" s="146" t="s">
        <v>482</v>
      </c>
      <c r="C174" s="146" t="s">
        <v>464</v>
      </c>
      <c r="D174" s="146" t="s">
        <v>480</v>
      </c>
      <c r="E174" s="147">
        <f t="shared" si="4"/>
        <v>82.729787234042561</v>
      </c>
      <c r="F174" s="146">
        <v>47</v>
      </c>
      <c r="G174" s="147">
        <v>3888.3</v>
      </c>
    </row>
    <row r="175" spans="1:7" x14ac:dyDescent="0.2">
      <c r="A175" s="146" t="s">
        <v>481</v>
      </c>
      <c r="B175" s="146" t="s">
        <v>482</v>
      </c>
      <c r="C175" s="146" t="s">
        <v>466</v>
      </c>
      <c r="D175" s="146" t="s">
        <v>480</v>
      </c>
      <c r="E175" s="147">
        <f t="shared" si="4"/>
        <v>83.699999999999989</v>
      </c>
      <c r="F175" s="146">
        <v>52</v>
      </c>
      <c r="G175" s="147">
        <v>4352.3999999999996</v>
      </c>
    </row>
    <row r="176" spans="1:7" x14ac:dyDescent="0.2">
      <c r="A176" s="146" t="s">
        <v>481</v>
      </c>
      <c r="B176" s="146" t="s">
        <v>482</v>
      </c>
      <c r="C176" s="146" t="s">
        <v>475</v>
      </c>
      <c r="D176" s="146" t="s">
        <v>480</v>
      </c>
      <c r="E176" s="147">
        <f t="shared" si="4"/>
        <v>305.5</v>
      </c>
      <c r="F176" s="146">
        <v>20</v>
      </c>
      <c r="G176" s="147">
        <v>6110</v>
      </c>
    </row>
    <row r="177" spans="1:7" x14ac:dyDescent="0.2">
      <c r="A177" s="146" t="s">
        <v>481</v>
      </c>
      <c r="B177" s="146" t="s">
        <v>482</v>
      </c>
      <c r="C177" s="146" t="s">
        <v>474</v>
      </c>
      <c r="D177" s="146" t="s">
        <v>480</v>
      </c>
      <c r="E177" s="147">
        <f t="shared" si="4"/>
        <v>24.506896551724139</v>
      </c>
      <c r="F177" s="146">
        <v>2900</v>
      </c>
      <c r="G177" s="147">
        <v>71070</v>
      </c>
    </row>
    <row r="178" spans="1:7" x14ac:dyDescent="0.2">
      <c r="A178" s="146" t="s">
        <v>481</v>
      </c>
      <c r="B178" s="146" t="s">
        <v>482</v>
      </c>
      <c r="C178" s="146" t="s">
        <v>479</v>
      </c>
      <c r="D178" s="146" t="s">
        <v>480</v>
      </c>
      <c r="E178" s="147">
        <f t="shared" si="4"/>
        <v>394.06</v>
      </c>
      <c r="F178" s="146">
        <v>14</v>
      </c>
      <c r="G178" s="147">
        <v>5516.84</v>
      </c>
    </row>
    <row r="179" spans="1:7" x14ac:dyDescent="0.2">
      <c r="A179" s="146" t="s">
        <v>481</v>
      </c>
      <c r="B179" s="146" t="s">
        <v>482</v>
      </c>
      <c r="C179" s="146" t="s">
        <v>759</v>
      </c>
      <c r="D179" s="146" t="s">
        <v>480</v>
      </c>
      <c r="E179" s="147">
        <f t="shared" si="4"/>
        <v>35.700000000000003</v>
      </c>
      <c r="F179" s="146">
        <v>50</v>
      </c>
      <c r="G179" s="147">
        <v>1785</v>
      </c>
    </row>
    <row r="180" spans="1:7" x14ac:dyDescent="0.2">
      <c r="A180" s="146" t="s">
        <v>481</v>
      </c>
      <c r="B180" s="146" t="s">
        <v>482</v>
      </c>
      <c r="C180" s="146" t="s">
        <v>760</v>
      </c>
      <c r="D180" s="146" t="s">
        <v>480</v>
      </c>
      <c r="E180" s="147">
        <f t="shared" si="4"/>
        <v>23.18</v>
      </c>
      <c r="F180" s="146">
        <v>50</v>
      </c>
      <c r="G180" s="147">
        <v>1159</v>
      </c>
    </row>
    <row r="181" spans="1:7" x14ac:dyDescent="0.2">
      <c r="A181" s="146" t="s">
        <v>481</v>
      </c>
      <c r="B181" s="146" t="s">
        <v>482</v>
      </c>
      <c r="C181" s="146" t="s">
        <v>761</v>
      </c>
      <c r="D181" s="146" t="s">
        <v>480</v>
      </c>
      <c r="E181" s="147">
        <f t="shared" si="4"/>
        <v>78</v>
      </c>
      <c r="F181" s="146">
        <v>6</v>
      </c>
      <c r="G181" s="147">
        <v>468</v>
      </c>
    </row>
    <row r="182" spans="1:7" x14ac:dyDescent="0.2">
      <c r="A182" s="146" t="s">
        <v>481</v>
      </c>
      <c r="B182" s="146" t="s">
        <v>482</v>
      </c>
      <c r="C182" s="146" t="s">
        <v>762</v>
      </c>
      <c r="D182" s="146" t="s">
        <v>480</v>
      </c>
      <c r="E182" s="147">
        <f t="shared" si="4"/>
        <v>2000</v>
      </c>
      <c r="F182" s="146">
        <v>14</v>
      </c>
      <c r="G182" s="147">
        <v>28000</v>
      </c>
    </row>
    <row r="183" spans="1:7" x14ac:dyDescent="0.2">
      <c r="A183" s="146" t="s">
        <v>481</v>
      </c>
      <c r="B183" s="146" t="s">
        <v>482</v>
      </c>
      <c r="C183" s="146" t="s">
        <v>763</v>
      </c>
      <c r="D183" s="146" t="s">
        <v>480</v>
      </c>
      <c r="E183" s="147">
        <f t="shared" si="4"/>
        <v>150</v>
      </c>
      <c r="F183" s="146">
        <v>30</v>
      </c>
      <c r="G183" s="147">
        <v>4500</v>
      </c>
    </row>
    <row r="184" spans="1:7" x14ac:dyDescent="0.2">
      <c r="A184" s="146" t="s">
        <v>481</v>
      </c>
      <c r="B184" s="146" t="s">
        <v>482</v>
      </c>
      <c r="C184" s="146" t="s">
        <v>764</v>
      </c>
      <c r="D184" s="146" t="s">
        <v>480</v>
      </c>
      <c r="E184" s="147">
        <f t="shared" si="4"/>
        <v>150</v>
      </c>
      <c r="F184" s="146">
        <v>1</v>
      </c>
      <c r="G184" s="147">
        <v>150</v>
      </c>
    </row>
    <row r="185" spans="1:7" x14ac:dyDescent="0.2">
      <c r="A185" s="146" t="s">
        <v>481</v>
      </c>
      <c r="B185" s="146" t="s">
        <v>482</v>
      </c>
      <c r="C185" s="146" t="s">
        <v>765</v>
      </c>
      <c r="D185" s="146" t="s">
        <v>480</v>
      </c>
      <c r="E185" s="147">
        <f t="shared" si="4"/>
        <v>78</v>
      </c>
      <c r="F185" s="146">
        <v>25</v>
      </c>
      <c r="G185" s="147">
        <v>1950</v>
      </c>
    </row>
    <row r="186" spans="1:7" s="134" customFormat="1" x14ac:dyDescent="0.2">
      <c r="A186" s="205" t="s">
        <v>766</v>
      </c>
      <c r="B186" s="206"/>
      <c r="C186" s="206"/>
      <c r="D186" s="206"/>
      <c r="E186" s="206"/>
      <c r="F186" s="207"/>
      <c r="G186" s="148">
        <f>SUM(G134:G185)</f>
        <v>438258.08</v>
      </c>
    </row>
    <row r="187" spans="1:7" s="134" customFormat="1" ht="22.5" x14ac:dyDescent="0.2">
      <c r="A187" s="153">
        <v>39467</v>
      </c>
      <c r="B187" s="154" t="s">
        <v>767</v>
      </c>
      <c r="C187" s="154" t="s">
        <v>77</v>
      </c>
      <c r="D187" s="146" t="s">
        <v>480</v>
      </c>
      <c r="E187" s="155">
        <f>G187/F187</f>
        <v>4750</v>
      </c>
      <c r="F187" s="156">
        <v>12</v>
      </c>
      <c r="G187" s="147">
        <v>57000</v>
      </c>
    </row>
    <row r="188" spans="1:7" s="134" customFormat="1" ht="22.5" x14ac:dyDescent="0.2">
      <c r="A188" s="153">
        <v>39467</v>
      </c>
      <c r="B188" s="154" t="s">
        <v>767</v>
      </c>
      <c r="C188" s="146" t="s">
        <v>78</v>
      </c>
      <c r="D188" s="146" t="s">
        <v>480</v>
      </c>
      <c r="E188" s="155">
        <f t="shared" ref="E188:E190" si="5">G188/F188</f>
        <v>500</v>
      </c>
      <c r="F188" s="156">
        <v>12</v>
      </c>
      <c r="G188" s="147">
        <v>6000</v>
      </c>
    </row>
    <row r="189" spans="1:7" s="134" customFormat="1" ht="22.5" x14ac:dyDescent="0.2">
      <c r="A189" s="153">
        <v>39467</v>
      </c>
      <c r="B189" s="154" t="s">
        <v>767</v>
      </c>
      <c r="C189" s="146" t="s">
        <v>79</v>
      </c>
      <c r="D189" s="146" t="s">
        <v>480</v>
      </c>
      <c r="E189" s="155">
        <f t="shared" si="5"/>
        <v>250</v>
      </c>
      <c r="F189" s="156">
        <v>12</v>
      </c>
      <c r="G189" s="147">
        <v>3000</v>
      </c>
    </row>
    <row r="190" spans="1:7" s="134" customFormat="1" ht="22.5" x14ac:dyDescent="0.2">
      <c r="A190" s="153">
        <v>39467</v>
      </c>
      <c r="B190" s="154" t="s">
        <v>767</v>
      </c>
      <c r="C190" s="146" t="s">
        <v>80</v>
      </c>
      <c r="D190" s="146" t="s">
        <v>480</v>
      </c>
      <c r="E190" s="155">
        <f t="shared" si="5"/>
        <v>2000</v>
      </c>
      <c r="F190" s="156">
        <v>12</v>
      </c>
      <c r="G190" s="147">
        <v>24000</v>
      </c>
    </row>
    <row r="191" spans="1:7" s="134" customFormat="1" x14ac:dyDescent="0.2">
      <c r="A191" s="205" t="s">
        <v>768</v>
      </c>
      <c r="B191" s="206"/>
      <c r="C191" s="206"/>
      <c r="D191" s="206"/>
      <c r="E191" s="206"/>
      <c r="F191" s="207"/>
      <c r="G191" s="148">
        <f>SUM(G187:G190)</f>
        <v>90000</v>
      </c>
    </row>
    <row r="192" spans="1:7" ht="22.5" x14ac:dyDescent="0.2">
      <c r="A192" s="146" t="s">
        <v>769</v>
      </c>
      <c r="B192" s="146" t="s">
        <v>770</v>
      </c>
      <c r="C192" s="146" t="s">
        <v>771</v>
      </c>
      <c r="D192" s="146" t="s">
        <v>480</v>
      </c>
      <c r="E192" s="147">
        <f t="shared" ref="E192:E255" si="6">G192/F192</f>
        <v>13.09</v>
      </c>
      <c r="F192" s="146">
        <v>45</v>
      </c>
      <c r="G192" s="147">
        <v>589.04999999999995</v>
      </c>
    </row>
    <row r="193" spans="1:7" ht="22.5" x14ac:dyDescent="0.2">
      <c r="A193" s="146" t="s">
        <v>769</v>
      </c>
      <c r="B193" s="146" t="s">
        <v>770</v>
      </c>
      <c r="C193" s="146" t="s">
        <v>772</v>
      </c>
      <c r="D193" s="146" t="s">
        <v>480</v>
      </c>
      <c r="E193" s="147">
        <f t="shared" si="6"/>
        <v>9.52</v>
      </c>
      <c r="F193" s="146">
        <v>10</v>
      </c>
      <c r="G193" s="147">
        <v>95.2</v>
      </c>
    </row>
    <row r="194" spans="1:7" ht="22.5" x14ac:dyDescent="0.2">
      <c r="A194" s="146" t="s">
        <v>769</v>
      </c>
      <c r="B194" s="146" t="s">
        <v>770</v>
      </c>
      <c r="C194" s="146" t="s">
        <v>773</v>
      </c>
      <c r="D194" s="146" t="s">
        <v>638</v>
      </c>
      <c r="E194" s="147">
        <f t="shared" si="6"/>
        <v>1.445669757856775</v>
      </c>
      <c r="F194" s="146">
        <v>3882</v>
      </c>
      <c r="G194" s="147">
        <v>5612.09</v>
      </c>
    </row>
    <row r="195" spans="1:7" ht="22.5" x14ac:dyDescent="0.2">
      <c r="A195" s="146" t="s">
        <v>769</v>
      </c>
      <c r="B195" s="146" t="s">
        <v>770</v>
      </c>
      <c r="C195" s="146" t="s">
        <v>774</v>
      </c>
      <c r="D195" s="146" t="s">
        <v>480</v>
      </c>
      <c r="E195" s="147">
        <f t="shared" si="6"/>
        <v>0.11899999999999999</v>
      </c>
      <c r="F195" s="146">
        <v>7000</v>
      </c>
      <c r="G195" s="147">
        <v>833</v>
      </c>
    </row>
    <row r="196" spans="1:7" ht="22.5" x14ac:dyDescent="0.2">
      <c r="A196" s="146" t="s">
        <v>769</v>
      </c>
      <c r="B196" s="146" t="s">
        <v>770</v>
      </c>
      <c r="C196" s="146" t="s">
        <v>775</v>
      </c>
      <c r="D196" s="146" t="s">
        <v>480</v>
      </c>
      <c r="E196" s="147">
        <f t="shared" si="6"/>
        <v>0.1547</v>
      </c>
      <c r="F196" s="146">
        <v>5000</v>
      </c>
      <c r="G196" s="147">
        <v>773.5</v>
      </c>
    </row>
    <row r="197" spans="1:7" ht="22.5" x14ac:dyDescent="0.2">
      <c r="A197" s="146" t="s">
        <v>769</v>
      </c>
      <c r="B197" s="146" t="s">
        <v>770</v>
      </c>
      <c r="C197" s="146" t="s">
        <v>776</v>
      </c>
      <c r="D197" s="146" t="s">
        <v>638</v>
      </c>
      <c r="E197" s="147">
        <f t="shared" si="6"/>
        <v>2.2907066537153957</v>
      </c>
      <c r="F197" s="146">
        <v>4118</v>
      </c>
      <c r="G197" s="147">
        <v>9433.1299999999992</v>
      </c>
    </row>
    <row r="198" spans="1:7" ht="22.5" x14ac:dyDescent="0.2">
      <c r="A198" s="146" t="s">
        <v>769</v>
      </c>
      <c r="B198" s="146" t="s">
        <v>770</v>
      </c>
      <c r="C198" s="146" t="s">
        <v>777</v>
      </c>
      <c r="D198" s="146" t="s">
        <v>480</v>
      </c>
      <c r="E198" s="147">
        <f t="shared" si="6"/>
        <v>0.41649999999999998</v>
      </c>
      <c r="F198" s="146">
        <v>3000</v>
      </c>
      <c r="G198" s="147">
        <v>1249.5</v>
      </c>
    </row>
    <row r="199" spans="1:7" ht="22.5" x14ac:dyDescent="0.2">
      <c r="A199" s="146" t="s">
        <v>769</v>
      </c>
      <c r="B199" s="146" t="s">
        <v>770</v>
      </c>
      <c r="C199" s="146" t="s">
        <v>778</v>
      </c>
      <c r="D199" s="146" t="s">
        <v>480</v>
      </c>
      <c r="E199" s="147">
        <f t="shared" si="6"/>
        <v>8.6300000000000008</v>
      </c>
      <c r="F199" s="146">
        <v>11</v>
      </c>
      <c r="G199" s="147">
        <v>94.93</v>
      </c>
    </row>
    <row r="200" spans="1:7" ht="22.5" x14ac:dyDescent="0.2">
      <c r="A200" s="146" t="s">
        <v>769</v>
      </c>
      <c r="B200" s="146" t="s">
        <v>770</v>
      </c>
      <c r="C200" s="146" t="s">
        <v>779</v>
      </c>
      <c r="D200" s="146" t="s">
        <v>480</v>
      </c>
      <c r="E200" s="147">
        <f t="shared" si="6"/>
        <v>30.94</v>
      </c>
      <c r="F200" s="146">
        <v>30</v>
      </c>
      <c r="G200" s="147">
        <v>928.2</v>
      </c>
    </row>
    <row r="201" spans="1:7" ht="22.5" x14ac:dyDescent="0.2">
      <c r="A201" s="146" t="s">
        <v>769</v>
      </c>
      <c r="B201" s="146" t="s">
        <v>770</v>
      </c>
      <c r="C201" s="146" t="s">
        <v>780</v>
      </c>
      <c r="D201" s="146" t="s">
        <v>638</v>
      </c>
      <c r="E201" s="147">
        <f t="shared" si="6"/>
        <v>22.875999999999998</v>
      </c>
      <c r="F201" s="146">
        <v>5</v>
      </c>
      <c r="G201" s="147">
        <v>114.38</v>
      </c>
    </row>
    <row r="202" spans="1:7" ht="22.5" x14ac:dyDescent="0.2">
      <c r="A202" s="146" t="s">
        <v>769</v>
      </c>
      <c r="B202" s="146" t="s">
        <v>770</v>
      </c>
      <c r="C202" s="146" t="s">
        <v>781</v>
      </c>
      <c r="D202" s="146" t="s">
        <v>480</v>
      </c>
      <c r="E202" s="147">
        <f t="shared" si="6"/>
        <v>0.04</v>
      </c>
      <c r="F202" s="146">
        <v>4000</v>
      </c>
      <c r="G202" s="147">
        <v>160</v>
      </c>
    </row>
    <row r="203" spans="1:7" ht="22.5" x14ac:dyDescent="0.2">
      <c r="A203" s="146" t="s">
        <v>769</v>
      </c>
      <c r="B203" s="146" t="s">
        <v>770</v>
      </c>
      <c r="C203" s="146" t="s">
        <v>782</v>
      </c>
      <c r="D203" s="146" t="s">
        <v>480</v>
      </c>
      <c r="E203" s="147">
        <f t="shared" si="6"/>
        <v>8.4639999999999993E-2</v>
      </c>
      <c r="F203" s="146">
        <v>5000</v>
      </c>
      <c r="G203" s="147">
        <v>423.2</v>
      </c>
    </row>
    <row r="204" spans="1:7" ht="22.5" x14ac:dyDescent="0.2">
      <c r="A204" s="146" t="s">
        <v>769</v>
      </c>
      <c r="B204" s="146" t="s">
        <v>770</v>
      </c>
      <c r="C204" s="146" t="s">
        <v>783</v>
      </c>
      <c r="D204" s="146" t="s">
        <v>480</v>
      </c>
      <c r="E204" s="147">
        <f t="shared" si="6"/>
        <v>0.11899999999999999</v>
      </c>
      <c r="F204" s="146">
        <v>1000</v>
      </c>
      <c r="G204" s="147">
        <v>119</v>
      </c>
    </row>
    <row r="205" spans="1:7" ht="22.5" x14ac:dyDescent="0.2">
      <c r="A205" s="146" t="s">
        <v>769</v>
      </c>
      <c r="B205" s="146" t="s">
        <v>770</v>
      </c>
      <c r="C205" s="146" t="s">
        <v>784</v>
      </c>
      <c r="D205" s="146" t="s">
        <v>785</v>
      </c>
      <c r="E205" s="147">
        <f t="shared" si="6"/>
        <v>25.532499999999999</v>
      </c>
      <c r="F205" s="146">
        <v>16</v>
      </c>
      <c r="G205" s="147">
        <v>408.52</v>
      </c>
    </row>
    <row r="206" spans="1:7" ht="22.5" x14ac:dyDescent="0.2">
      <c r="A206" s="146" t="s">
        <v>769</v>
      </c>
      <c r="B206" s="146" t="s">
        <v>770</v>
      </c>
      <c r="C206" s="146" t="s">
        <v>786</v>
      </c>
      <c r="D206" s="146" t="s">
        <v>480</v>
      </c>
      <c r="E206" s="147">
        <f t="shared" si="6"/>
        <v>16.924444444444443</v>
      </c>
      <c r="F206" s="146">
        <v>27</v>
      </c>
      <c r="G206" s="147">
        <v>456.96</v>
      </c>
    </row>
    <row r="207" spans="1:7" ht="22.5" x14ac:dyDescent="0.2">
      <c r="A207" s="146" t="s">
        <v>769</v>
      </c>
      <c r="B207" s="146" t="s">
        <v>770</v>
      </c>
      <c r="C207" s="146" t="s">
        <v>662</v>
      </c>
      <c r="D207" s="146" t="s">
        <v>480</v>
      </c>
      <c r="E207" s="147">
        <f t="shared" si="6"/>
        <v>20.23</v>
      </c>
      <c r="F207" s="146">
        <v>10</v>
      </c>
      <c r="G207" s="147">
        <v>202.3</v>
      </c>
    </row>
    <row r="208" spans="1:7" ht="22.5" x14ac:dyDescent="0.2">
      <c r="A208" s="146" t="s">
        <v>769</v>
      </c>
      <c r="B208" s="146" t="s">
        <v>770</v>
      </c>
      <c r="C208" s="146" t="s">
        <v>787</v>
      </c>
      <c r="D208" s="146" t="s">
        <v>480</v>
      </c>
      <c r="E208" s="147">
        <f t="shared" si="6"/>
        <v>28.036190476190477</v>
      </c>
      <c r="F208" s="146">
        <v>21</v>
      </c>
      <c r="G208" s="147">
        <v>588.76</v>
      </c>
    </row>
    <row r="209" spans="1:7" ht="22.5" x14ac:dyDescent="0.2">
      <c r="A209" s="146" t="s">
        <v>769</v>
      </c>
      <c r="B209" s="146" t="s">
        <v>770</v>
      </c>
      <c r="C209" s="146" t="s">
        <v>788</v>
      </c>
      <c r="D209" s="146" t="s">
        <v>480</v>
      </c>
      <c r="E209" s="147">
        <f t="shared" si="6"/>
        <v>0.14280000000000001</v>
      </c>
      <c r="F209" s="146">
        <v>300</v>
      </c>
      <c r="G209" s="147">
        <v>42.84</v>
      </c>
    </row>
    <row r="210" spans="1:7" ht="22.5" x14ac:dyDescent="0.2">
      <c r="A210" s="146" t="s">
        <v>769</v>
      </c>
      <c r="B210" s="146" t="s">
        <v>770</v>
      </c>
      <c r="C210" s="146" t="s">
        <v>789</v>
      </c>
      <c r="D210" s="146" t="s">
        <v>480</v>
      </c>
      <c r="E210" s="147">
        <f t="shared" si="6"/>
        <v>0.15469999999999998</v>
      </c>
      <c r="F210" s="146">
        <v>1000</v>
      </c>
      <c r="G210" s="147">
        <v>154.69999999999999</v>
      </c>
    </row>
    <row r="211" spans="1:7" ht="22.5" x14ac:dyDescent="0.2">
      <c r="A211" s="146" t="s">
        <v>769</v>
      </c>
      <c r="B211" s="146" t="s">
        <v>770</v>
      </c>
      <c r="C211" s="146" t="s">
        <v>790</v>
      </c>
      <c r="D211" s="146" t="s">
        <v>480</v>
      </c>
      <c r="E211" s="147">
        <f t="shared" si="6"/>
        <v>1.8181818181818181</v>
      </c>
      <c r="F211" s="146">
        <v>11000</v>
      </c>
      <c r="G211" s="147">
        <v>20000</v>
      </c>
    </row>
    <row r="212" spans="1:7" ht="22.5" x14ac:dyDescent="0.2">
      <c r="A212" s="146" t="s">
        <v>769</v>
      </c>
      <c r="B212" s="146" t="s">
        <v>770</v>
      </c>
      <c r="C212" s="146" t="s">
        <v>791</v>
      </c>
      <c r="D212" s="146" t="s">
        <v>480</v>
      </c>
      <c r="E212" s="147">
        <f t="shared" si="6"/>
        <v>0.11899999999999999</v>
      </c>
      <c r="F212" s="146">
        <v>1000</v>
      </c>
      <c r="G212" s="147">
        <v>119</v>
      </c>
    </row>
    <row r="213" spans="1:7" ht="22.5" x14ac:dyDescent="0.2">
      <c r="A213" s="146" t="s">
        <v>769</v>
      </c>
      <c r="B213" s="146" t="s">
        <v>770</v>
      </c>
      <c r="C213" s="146" t="s">
        <v>792</v>
      </c>
      <c r="D213" s="146" t="s">
        <v>480</v>
      </c>
      <c r="E213" s="147">
        <f t="shared" si="6"/>
        <v>4.7600000000000003E-2</v>
      </c>
      <c r="F213" s="146">
        <v>4000</v>
      </c>
      <c r="G213" s="147">
        <v>190.4</v>
      </c>
    </row>
    <row r="214" spans="1:7" ht="22.5" x14ac:dyDescent="0.2">
      <c r="A214" s="146" t="s">
        <v>769</v>
      </c>
      <c r="B214" s="146" t="s">
        <v>770</v>
      </c>
      <c r="C214" s="146" t="s">
        <v>793</v>
      </c>
      <c r="D214" s="146" t="s">
        <v>480</v>
      </c>
      <c r="E214" s="147">
        <f t="shared" si="6"/>
        <v>7.0000000000000007E-2</v>
      </c>
      <c r="F214" s="146">
        <v>3000</v>
      </c>
      <c r="G214" s="147">
        <v>210</v>
      </c>
    </row>
    <row r="215" spans="1:7" ht="22.5" x14ac:dyDescent="0.2">
      <c r="A215" s="146" t="s">
        <v>769</v>
      </c>
      <c r="B215" s="146" t="s">
        <v>770</v>
      </c>
      <c r="C215" s="146" t="s">
        <v>794</v>
      </c>
      <c r="D215" s="146" t="s">
        <v>480</v>
      </c>
      <c r="E215" s="147">
        <f t="shared" si="6"/>
        <v>0.10115</v>
      </c>
      <c r="F215" s="146">
        <v>2000</v>
      </c>
      <c r="G215" s="147">
        <v>202.3</v>
      </c>
    </row>
    <row r="216" spans="1:7" ht="22.5" x14ac:dyDescent="0.2">
      <c r="A216" s="146" t="s">
        <v>769</v>
      </c>
      <c r="B216" s="146" t="s">
        <v>770</v>
      </c>
      <c r="C216" s="146" t="s">
        <v>795</v>
      </c>
      <c r="D216" s="146" t="s">
        <v>480</v>
      </c>
      <c r="E216" s="147">
        <f t="shared" si="6"/>
        <v>0.11899999999999999</v>
      </c>
      <c r="F216" s="146">
        <v>2000</v>
      </c>
      <c r="G216" s="147">
        <v>238</v>
      </c>
    </row>
    <row r="217" spans="1:7" ht="22.5" x14ac:dyDescent="0.2">
      <c r="A217" s="146" t="s">
        <v>769</v>
      </c>
      <c r="B217" s="146" t="s">
        <v>770</v>
      </c>
      <c r="C217" s="146" t="s">
        <v>796</v>
      </c>
      <c r="D217" s="146" t="s">
        <v>480</v>
      </c>
      <c r="E217" s="147">
        <f t="shared" si="6"/>
        <v>0.13086375</v>
      </c>
      <c r="F217" s="146">
        <v>16000</v>
      </c>
      <c r="G217" s="147">
        <v>2093.8200000000002</v>
      </c>
    </row>
    <row r="218" spans="1:7" ht="22.5" x14ac:dyDescent="0.2">
      <c r="A218" s="146" t="s">
        <v>769</v>
      </c>
      <c r="B218" s="146" t="s">
        <v>770</v>
      </c>
      <c r="C218" s="146" t="s">
        <v>797</v>
      </c>
      <c r="D218" s="146" t="s">
        <v>785</v>
      </c>
      <c r="E218" s="147">
        <f t="shared" si="6"/>
        <v>14.28</v>
      </c>
      <c r="F218" s="146">
        <v>14</v>
      </c>
      <c r="G218" s="147">
        <v>199.92</v>
      </c>
    </row>
    <row r="219" spans="1:7" ht="22.5" x14ac:dyDescent="0.2">
      <c r="A219" s="146" t="s">
        <v>769</v>
      </c>
      <c r="B219" s="146" t="s">
        <v>770</v>
      </c>
      <c r="C219" s="146" t="s">
        <v>798</v>
      </c>
      <c r="D219" s="146" t="s">
        <v>480</v>
      </c>
      <c r="E219" s="147">
        <f t="shared" si="6"/>
        <v>0.11899999999999999</v>
      </c>
      <c r="F219" s="146">
        <v>2500</v>
      </c>
      <c r="G219" s="147">
        <v>297.5</v>
      </c>
    </row>
    <row r="220" spans="1:7" ht="22.5" x14ac:dyDescent="0.2">
      <c r="A220" s="146" t="s">
        <v>769</v>
      </c>
      <c r="B220" s="146" t="s">
        <v>770</v>
      </c>
      <c r="C220" s="146" t="s">
        <v>799</v>
      </c>
      <c r="D220" s="146" t="s">
        <v>480</v>
      </c>
      <c r="E220" s="147">
        <f t="shared" si="6"/>
        <v>5.9499999999999997E-2</v>
      </c>
      <c r="F220" s="146">
        <v>3000</v>
      </c>
      <c r="G220" s="147">
        <v>178.5</v>
      </c>
    </row>
    <row r="221" spans="1:7" ht="22.5" x14ac:dyDescent="0.2">
      <c r="A221" s="146" t="s">
        <v>769</v>
      </c>
      <c r="B221" s="146" t="s">
        <v>770</v>
      </c>
      <c r="C221" s="146" t="s">
        <v>800</v>
      </c>
      <c r="D221" s="146" t="s">
        <v>480</v>
      </c>
      <c r="E221" s="147">
        <f t="shared" si="6"/>
        <v>4.7600000000000003E-2</v>
      </c>
      <c r="F221" s="146">
        <v>3000</v>
      </c>
      <c r="G221" s="147">
        <v>142.80000000000001</v>
      </c>
    </row>
    <row r="222" spans="1:7" ht="22.5" x14ac:dyDescent="0.2">
      <c r="A222" s="146" t="s">
        <v>769</v>
      </c>
      <c r="B222" s="146" t="s">
        <v>770</v>
      </c>
      <c r="C222" s="146" t="s">
        <v>801</v>
      </c>
      <c r="D222" s="146" t="s">
        <v>480</v>
      </c>
      <c r="E222" s="147">
        <f t="shared" si="6"/>
        <v>26.18</v>
      </c>
      <c r="F222" s="146">
        <v>2</v>
      </c>
      <c r="G222" s="147">
        <v>52.36</v>
      </c>
    </row>
    <row r="223" spans="1:7" ht="22.5" x14ac:dyDescent="0.2">
      <c r="A223" s="146" t="s">
        <v>769</v>
      </c>
      <c r="B223" s="146" t="s">
        <v>770</v>
      </c>
      <c r="C223" s="146" t="s">
        <v>802</v>
      </c>
      <c r="D223" s="146" t="s">
        <v>480</v>
      </c>
      <c r="E223" s="147">
        <f t="shared" si="6"/>
        <v>26.18</v>
      </c>
      <c r="F223" s="146">
        <v>2</v>
      </c>
      <c r="G223" s="147">
        <v>52.36</v>
      </c>
    </row>
    <row r="224" spans="1:7" ht="22.5" x14ac:dyDescent="0.2">
      <c r="A224" s="146" t="s">
        <v>769</v>
      </c>
      <c r="B224" s="146" t="s">
        <v>770</v>
      </c>
      <c r="C224" s="146" t="s">
        <v>803</v>
      </c>
      <c r="D224" s="146" t="s">
        <v>480</v>
      </c>
      <c r="E224" s="147">
        <f t="shared" si="6"/>
        <v>26.18</v>
      </c>
      <c r="F224" s="146">
        <v>2</v>
      </c>
      <c r="G224" s="147">
        <v>52.36</v>
      </c>
    </row>
    <row r="225" spans="1:7" ht="22.5" x14ac:dyDescent="0.2">
      <c r="A225" s="146" t="s">
        <v>769</v>
      </c>
      <c r="B225" s="146" t="s">
        <v>770</v>
      </c>
      <c r="C225" s="146" t="s">
        <v>804</v>
      </c>
      <c r="D225" s="146" t="s">
        <v>480</v>
      </c>
      <c r="E225" s="147">
        <f t="shared" si="6"/>
        <v>26.18</v>
      </c>
      <c r="F225" s="146">
        <v>4</v>
      </c>
      <c r="G225" s="147">
        <v>104.72</v>
      </c>
    </row>
    <row r="226" spans="1:7" ht="22.5" x14ac:dyDescent="0.2">
      <c r="A226" s="146" t="s">
        <v>769</v>
      </c>
      <c r="B226" s="146" t="s">
        <v>770</v>
      </c>
      <c r="C226" s="146" t="s">
        <v>805</v>
      </c>
      <c r="D226" s="146" t="s">
        <v>480</v>
      </c>
      <c r="E226" s="147">
        <f t="shared" si="6"/>
        <v>0.11899999999999999</v>
      </c>
      <c r="F226" s="146">
        <v>1500</v>
      </c>
      <c r="G226" s="147">
        <v>178.5</v>
      </c>
    </row>
    <row r="227" spans="1:7" ht="22.5" x14ac:dyDescent="0.2">
      <c r="A227" s="146" t="s">
        <v>769</v>
      </c>
      <c r="B227" s="146" t="s">
        <v>770</v>
      </c>
      <c r="C227" s="146" t="s">
        <v>806</v>
      </c>
      <c r="D227" s="146" t="s">
        <v>480</v>
      </c>
      <c r="E227" s="147">
        <f t="shared" si="6"/>
        <v>0.11899999999999999</v>
      </c>
      <c r="F227" s="146">
        <v>1000</v>
      </c>
      <c r="G227" s="147">
        <v>119</v>
      </c>
    </row>
    <row r="228" spans="1:7" ht="22.5" x14ac:dyDescent="0.2">
      <c r="A228" s="146" t="s">
        <v>769</v>
      </c>
      <c r="B228" s="146" t="s">
        <v>770</v>
      </c>
      <c r="C228" s="146" t="s">
        <v>807</v>
      </c>
      <c r="D228" s="146" t="s">
        <v>480</v>
      </c>
      <c r="E228" s="147">
        <f t="shared" si="6"/>
        <v>0.11899999999999999</v>
      </c>
      <c r="F228" s="146">
        <v>1000</v>
      </c>
      <c r="G228" s="147">
        <v>119</v>
      </c>
    </row>
    <row r="229" spans="1:7" ht="22.5" x14ac:dyDescent="0.2">
      <c r="A229" s="146" t="s">
        <v>769</v>
      </c>
      <c r="B229" s="146" t="s">
        <v>770</v>
      </c>
      <c r="C229" s="146" t="s">
        <v>808</v>
      </c>
      <c r="D229" s="146" t="s">
        <v>480</v>
      </c>
      <c r="E229" s="147">
        <f t="shared" si="6"/>
        <v>0.11899999999999999</v>
      </c>
      <c r="F229" s="146">
        <v>1000</v>
      </c>
      <c r="G229" s="147">
        <v>119</v>
      </c>
    </row>
    <row r="230" spans="1:7" ht="22.5" x14ac:dyDescent="0.2">
      <c r="A230" s="146" t="s">
        <v>769</v>
      </c>
      <c r="B230" s="146" t="s">
        <v>770</v>
      </c>
      <c r="C230" s="146" t="s">
        <v>809</v>
      </c>
      <c r="D230" s="146" t="s">
        <v>480</v>
      </c>
      <c r="E230" s="147">
        <f t="shared" si="6"/>
        <v>0.11899999999999999</v>
      </c>
      <c r="F230" s="146">
        <v>1000</v>
      </c>
      <c r="G230" s="147">
        <v>119</v>
      </c>
    </row>
    <row r="231" spans="1:7" ht="22.5" x14ac:dyDescent="0.2">
      <c r="A231" s="146" t="s">
        <v>769</v>
      </c>
      <c r="B231" s="146" t="s">
        <v>770</v>
      </c>
      <c r="C231" s="146" t="s">
        <v>810</v>
      </c>
      <c r="D231" s="146" t="s">
        <v>480</v>
      </c>
      <c r="E231" s="147">
        <f t="shared" si="6"/>
        <v>0.11899999999999999</v>
      </c>
      <c r="F231" s="146">
        <v>500</v>
      </c>
      <c r="G231" s="147">
        <v>59.5</v>
      </c>
    </row>
    <row r="232" spans="1:7" ht="22.5" x14ac:dyDescent="0.2">
      <c r="A232" s="146" t="s">
        <v>769</v>
      </c>
      <c r="B232" s="146" t="s">
        <v>770</v>
      </c>
      <c r="C232" s="146" t="s">
        <v>811</v>
      </c>
      <c r="D232" s="146" t="s">
        <v>480</v>
      </c>
      <c r="E232" s="147">
        <f t="shared" si="6"/>
        <v>0.11899999999999999</v>
      </c>
      <c r="F232" s="146">
        <v>1000</v>
      </c>
      <c r="G232" s="147">
        <v>119</v>
      </c>
    </row>
    <row r="233" spans="1:7" ht="22.5" x14ac:dyDescent="0.2">
      <c r="A233" s="146" t="s">
        <v>769</v>
      </c>
      <c r="B233" s="146" t="s">
        <v>770</v>
      </c>
      <c r="C233" s="146" t="s">
        <v>812</v>
      </c>
      <c r="D233" s="146" t="s">
        <v>480</v>
      </c>
      <c r="E233" s="147">
        <f t="shared" si="6"/>
        <v>0.11899999999999999</v>
      </c>
      <c r="F233" s="146">
        <v>500</v>
      </c>
      <c r="G233" s="147">
        <v>59.5</v>
      </c>
    </row>
    <row r="234" spans="1:7" ht="22.5" x14ac:dyDescent="0.2">
      <c r="A234" s="146" t="s">
        <v>769</v>
      </c>
      <c r="B234" s="146" t="s">
        <v>770</v>
      </c>
      <c r="C234" s="146" t="s">
        <v>813</v>
      </c>
      <c r="D234" s="146" t="s">
        <v>480</v>
      </c>
      <c r="E234" s="147">
        <f t="shared" si="6"/>
        <v>0.11899999999999999</v>
      </c>
      <c r="F234" s="146">
        <v>1000</v>
      </c>
      <c r="G234" s="147">
        <v>119</v>
      </c>
    </row>
    <row r="235" spans="1:7" ht="22.5" x14ac:dyDescent="0.2">
      <c r="A235" s="146" t="s">
        <v>769</v>
      </c>
      <c r="B235" s="146" t="s">
        <v>770</v>
      </c>
      <c r="C235" s="146" t="s">
        <v>814</v>
      </c>
      <c r="D235" s="146" t="s">
        <v>480</v>
      </c>
      <c r="E235" s="147">
        <f t="shared" si="6"/>
        <v>0.11899999999999999</v>
      </c>
      <c r="F235" s="146">
        <v>500</v>
      </c>
      <c r="G235" s="147">
        <v>59.5</v>
      </c>
    </row>
    <row r="236" spans="1:7" ht="22.5" x14ac:dyDescent="0.2">
      <c r="A236" s="146" t="s">
        <v>769</v>
      </c>
      <c r="B236" s="146" t="s">
        <v>770</v>
      </c>
      <c r="C236" s="146" t="s">
        <v>815</v>
      </c>
      <c r="D236" s="146" t="s">
        <v>480</v>
      </c>
      <c r="E236" s="147">
        <f t="shared" si="6"/>
        <v>0.11899999999999999</v>
      </c>
      <c r="F236" s="146">
        <v>1500</v>
      </c>
      <c r="G236" s="147">
        <v>178.5</v>
      </c>
    </row>
    <row r="237" spans="1:7" ht="22.5" x14ac:dyDescent="0.2">
      <c r="A237" s="146" t="s">
        <v>769</v>
      </c>
      <c r="B237" s="146" t="s">
        <v>770</v>
      </c>
      <c r="C237" s="146" t="s">
        <v>816</v>
      </c>
      <c r="D237" s="146" t="s">
        <v>480</v>
      </c>
      <c r="E237" s="147">
        <f t="shared" si="6"/>
        <v>26.18</v>
      </c>
      <c r="F237" s="146">
        <v>2</v>
      </c>
      <c r="G237" s="147">
        <v>52.36</v>
      </c>
    </row>
    <row r="238" spans="1:7" ht="22.5" x14ac:dyDescent="0.2">
      <c r="A238" s="146" t="s">
        <v>769</v>
      </c>
      <c r="B238" s="146" t="s">
        <v>770</v>
      </c>
      <c r="C238" s="146" t="s">
        <v>817</v>
      </c>
      <c r="D238" s="146" t="s">
        <v>480</v>
      </c>
      <c r="E238" s="147">
        <f t="shared" si="6"/>
        <v>27.965</v>
      </c>
      <c r="F238" s="146">
        <v>4</v>
      </c>
      <c r="G238" s="147">
        <v>111.86</v>
      </c>
    </row>
    <row r="239" spans="1:7" ht="22.5" x14ac:dyDescent="0.2">
      <c r="A239" s="146" t="s">
        <v>769</v>
      </c>
      <c r="B239" s="146" t="s">
        <v>770</v>
      </c>
      <c r="C239" s="146" t="s">
        <v>818</v>
      </c>
      <c r="D239" s="146" t="s">
        <v>480</v>
      </c>
      <c r="E239" s="147">
        <f t="shared" si="6"/>
        <v>27.37</v>
      </c>
      <c r="F239" s="146">
        <v>2</v>
      </c>
      <c r="G239" s="147">
        <v>54.74</v>
      </c>
    </row>
    <row r="240" spans="1:7" ht="22.5" x14ac:dyDescent="0.2">
      <c r="A240" s="146" t="s">
        <v>769</v>
      </c>
      <c r="B240" s="146" t="s">
        <v>770</v>
      </c>
      <c r="C240" s="146" t="s">
        <v>819</v>
      </c>
      <c r="D240" s="146" t="s">
        <v>480</v>
      </c>
      <c r="E240" s="147">
        <f t="shared" si="6"/>
        <v>26.7</v>
      </c>
      <c r="F240" s="146">
        <v>50</v>
      </c>
      <c r="G240" s="147">
        <v>1335</v>
      </c>
    </row>
    <row r="241" spans="1:7" ht="22.5" x14ac:dyDescent="0.2">
      <c r="A241" s="146" t="s">
        <v>769</v>
      </c>
      <c r="B241" s="146" t="s">
        <v>770</v>
      </c>
      <c r="C241" s="146" t="s">
        <v>820</v>
      </c>
      <c r="D241" s="146" t="s">
        <v>480</v>
      </c>
      <c r="E241" s="147">
        <f t="shared" si="6"/>
        <v>5.9499999999999997E-2</v>
      </c>
      <c r="F241" s="146">
        <v>500</v>
      </c>
      <c r="G241" s="147">
        <v>29.75</v>
      </c>
    </row>
    <row r="242" spans="1:7" ht="22.5" x14ac:dyDescent="0.2">
      <c r="A242" s="146" t="s">
        <v>769</v>
      </c>
      <c r="B242" s="146" t="s">
        <v>770</v>
      </c>
      <c r="C242" s="146" t="s">
        <v>821</v>
      </c>
      <c r="D242" s="146" t="s">
        <v>480</v>
      </c>
      <c r="E242" s="147">
        <f t="shared" si="6"/>
        <v>0.13089999999999999</v>
      </c>
      <c r="F242" s="146">
        <v>3500</v>
      </c>
      <c r="G242" s="147">
        <v>458.15</v>
      </c>
    </row>
    <row r="243" spans="1:7" ht="22.5" x14ac:dyDescent="0.2">
      <c r="A243" s="146" t="s">
        <v>769</v>
      </c>
      <c r="B243" s="146" t="s">
        <v>770</v>
      </c>
      <c r="C243" s="146" t="s">
        <v>822</v>
      </c>
      <c r="D243" s="146" t="s">
        <v>785</v>
      </c>
      <c r="E243" s="147">
        <f t="shared" si="6"/>
        <v>4.76</v>
      </c>
      <c r="F243" s="146">
        <v>25</v>
      </c>
      <c r="G243" s="147">
        <v>119</v>
      </c>
    </row>
    <row r="244" spans="1:7" ht="22.5" x14ac:dyDescent="0.2">
      <c r="A244" s="146" t="s">
        <v>769</v>
      </c>
      <c r="B244" s="146" t="s">
        <v>770</v>
      </c>
      <c r="C244" s="146" t="s">
        <v>823</v>
      </c>
      <c r="D244" s="146" t="s">
        <v>480</v>
      </c>
      <c r="E244" s="147">
        <f t="shared" si="6"/>
        <v>3.57</v>
      </c>
      <c r="F244" s="146">
        <v>195</v>
      </c>
      <c r="G244" s="147">
        <v>696.15</v>
      </c>
    </row>
    <row r="245" spans="1:7" ht="22.5" x14ac:dyDescent="0.2">
      <c r="A245" s="146" t="s">
        <v>769</v>
      </c>
      <c r="B245" s="146" t="s">
        <v>770</v>
      </c>
      <c r="C245" s="146" t="s">
        <v>824</v>
      </c>
      <c r="D245" s="146" t="s">
        <v>480</v>
      </c>
      <c r="E245" s="147">
        <f t="shared" si="6"/>
        <v>0.14280000000000001</v>
      </c>
      <c r="F245" s="146">
        <v>1000</v>
      </c>
      <c r="G245" s="147">
        <v>142.80000000000001</v>
      </c>
    </row>
    <row r="246" spans="1:7" ht="22.5" x14ac:dyDescent="0.2">
      <c r="A246" s="146" t="s">
        <v>769</v>
      </c>
      <c r="B246" s="146" t="s">
        <v>770</v>
      </c>
      <c r="C246" s="146" t="s">
        <v>825</v>
      </c>
      <c r="D246" s="146" t="s">
        <v>480</v>
      </c>
      <c r="E246" s="147">
        <f t="shared" si="6"/>
        <v>9.52</v>
      </c>
      <c r="F246" s="146">
        <v>5</v>
      </c>
      <c r="G246" s="147">
        <v>47.6</v>
      </c>
    </row>
    <row r="247" spans="1:7" ht="22.5" x14ac:dyDescent="0.2">
      <c r="A247" s="146" t="s">
        <v>769</v>
      </c>
      <c r="B247" s="146" t="s">
        <v>770</v>
      </c>
      <c r="C247" s="146" t="s">
        <v>826</v>
      </c>
      <c r="D247" s="146" t="s">
        <v>785</v>
      </c>
      <c r="E247" s="147">
        <f t="shared" si="6"/>
        <v>30.939999999999998</v>
      </c>
      <c r="F247" s="146">
        <v>5</v>
      </c>
      <c r="G247" s="147">
        <v>154.69999999999999</v>
      </c>
    </row>
    <row r="248" spans="1:7" ht="22.5" x14ac:dyDescent="0.2">
      <c r="A248" s="146" t="s">
        <v>769</v>
      </c>
      <c r="B248" s="146" t="s">
        <v>770</v>
      </c>
      <c r="C248" s="146" t="s">
        <v>827</v>
      </c>
      <c r="D248" s="146" t="s">
        <v>480</v>
      </c>
      <c r="E248" s="147">
        <f t="shared" si="6"/>
        <v>7.0000000000000007E-2</v>
      </c>
      <c r="F248" s="146">
        <v>1500</v>
      </c>
      <c r="G248" s="147">
        <v>105</v>
      </c>
    </row>
    <row r="249" spans="1:7" ht="22.5" x14ac:dyDescent="0.2">
      <c r="A249" s="146" t="s">
        <v>769</v>
      </c>
      <c r="B249" s="146" t="s">
        <v>770</v>
      </c>
      <c r="C249" s="146" t="s">
        <v>828</v>
      </c>
      <c r="D249" s="146" t="s">
        <v>829</v>
      </c>
      <c r="E249" s="147">
        <f t="shared" si="6"/>
        <v>6.4969629629629635</v>
      </c>
      <c r="F249" s="146">
        <v>135</v>
      </c>
      <c r="G249" s="147">
        <v>877.09</v>
      </c>
    </row>
    <row r="250" spans="1:7" ht="22.5" x14ac:dyDescent="0.2">
      <c r="A250" s="146" t="s">
        <v>769</v>
      </c>
      <c r="B250" s="146" t="s">
        <v>770</v>
      </c>
      <c r="C250" s="146" t="s">
        <v>830</v>
      </c>
      <c r="D250" s="146" t="s">
        <v>480</v>
      </c>
      <c r="E250" s="147">
        <f t="shared" si="6"/>
        <v>26.180000000000003</v>
      </c>
      <c r="F250" s="146">
        <v>6</v>
      </c>
      <c r="G250" s="147">
        <v>157.08000000000001</v>
      </c>
    </row>
    <row r="251" spans="1:7" ht="22.5" x14ac:dyDescent="0.2">
      <c r="A251" s="146" t="s">
        <v>769</v>
      </c>
      <c r="B251" s="146" t="s">
        <v>770</v>
      </c>
      <c r="C251" s="146" t="s">
        <v>831</v>
      </c>
      <c r="D251" s="146" t="s">
        <v>480</v>
      </c>
      <c r="E251" s="147">
        <f t="shared" si="6"/>
        <v>1148.0366666666666</v>
      </c>
      <c r="F251" s="146">
        <v>3</v>
      </c>
      <c r="G251" s="147">
        <v>3444.11</v>
      </c>
    </row>
    <row r="252" spans="1:7" ht="22.5" x14ac:dyDescent="0.2">
      <c r="A252" s="146" t="s">
        <v>769</v>
      </c>
      <c r="B252" s="146" t="s">
        <v>770</v>
      </c>
      <c r="C252" s="146" t="s">
        <v>832</v>
      </c>
      <c r="D252" s="146" t="s">
        <v>480</v>
      </c>
      <c r="E252" s="147">
        <f t="shared" si="6"/>
        <v>188</v>
      </c>
      <c r="F252" s="146">
        <v>1</v>
      </c>
      <c r="G252" s="147">
        <v>188</v>
      </c>
    </row>
    <row r="253" spans="1:7" ht="22.5" x14ac:dyDescent="0.2">
      <c r="A253" s="146" t="s">
        <v>769</v>
      </c>
      <c r="B253" s="146" t="s">
        <v>770</v>
      </c>
      <c r="C253" s="146" t="s">
        <v>833</v>
      </c>
      <c r="D253" s="146" t="s">
        <v>480</v>
      </c>
      <c r="E253" s="147">
        <f t="shared" si="6"/>
        <v>556.91999999999996</v>
      </c>
      <c r="F253" s="146">
        <v>10</v>
      </c>
      <c r="G253" s="147">
        <v>5569.2</v>
      </c>
    </row>
    <row r="254" spans="1:7" ht="22.5" x14ac:dyDescent="0.2">
      <c r="A254" s="146" t="s">
        <v>769</v>
      </c>
      <c r="B254" s="146" t="s">
        <v>770</v>
      </c>
      <c r="C254" s="146" t="s">
        <v>834</v>
      </c>
      <c r="D254" s="146" t="s">
        <v>480</v>
      </c>
      <c r="E254" s="147">
        <f t="shared" si="6"/>
        <v>378</v>
      </c>
      <c r="F254" s="146">
        <v>1</v>
      </c>
      <c r="G254" s="147">
        <v>378</v>
      </c>
    </row>
    <row r="255" spans="1:7" ht="22.5" x14ac:dyDescent="0.2">
      <c r="A255" s="146" t="s">
        <v>769</v>
      </c>
      <c r="B255" s="146" t="s">
        <v>770</v>
      </c>
      <c r="C255" s="146" t="s">
        <v>835</v>
      </c>
      <c r="D255" s="146" t="s">
        <v>480</v>
      </c>
      <c r="E255" s="147">
        <f t="shared" si="6"/>
        <v>368</v>
      </c>
      <c r="F255" s="146">
        <v>1</v>
      </c>
      <c r="G255" s="147">
        <v>368</v>
      </c>
    </row>
    <row r="256" spans="1:7" ht="22.5" x14ac:dyDescent="0.2">
      <c r="A256" s="146" t="s">
        <v>769</v>
      </c>
      <c r="B256" s="146" t="s">
        <v>770</v>
      </c>
      <c r="C256" s="146" t="s">
        <v>836</v>
      </c>
      <c r="D256" s="146" t="s">
        <v>480</v>
      </c>
      <c r="E256" s="147">
        <f t="shared" ref="E256:E268" si="7">G256/F256</f>
        <v>523.6</v>
      </c>
      <c r="F256" s="146">
        <v>1</v>
      </c>
      <c r="G256" s="147">
        <v>523.6</v>
      </c>
    </row>
    <row r="257" spans="1:7" ht="22.5" x14ac:dyDescent="0.2">
      <c r="A257" s="146" t="s">
        <v>769</v>
      </c>
      <c r="B257" s="146" t="s">
        <v>770</v>
      </c>
      <c r="C257" s="146" t="s">
        <v>837</v>
      </c>
      <c r="D257" s="146" t="s">
        <v>480</v>
      </c>
      <c r="E257" s="147">
        <f t="shared" si="7"/>
        <v>12421.22</v>
      </c>
      <c r="F257" s="146">
        <v>1</v>
      </c>
      <c r="G257" s="147">
        <v>12421.22</v>
      </c>
    </row>
    <row r="258" spans="1:7" ht="22.5" x14ac:dyDescent="0.2">
      <c r="A258" s="146" t="s">
        <v>769</v>
      </c>
      <c r="B258" s="146" t="s">
        <v>770</v>
      </c>
      <c r="C258" s="146" t="s">
        <v>838</v>
      </c>
      <c r="D258" s="146" t="s">
        <v>480</v>
      </c>
      <c r="E258" s="147">
        <f t="shared" si="7"/>
        <v>22178.03</v>
      </c>
      <c r="F258" s="146">
        <v>1</v>
      </c>
      <c r="G258" s="147">
        <v>22178.03</v>
      </c>
    </row>
    <row r="259" spans="1:7" ht="22.5" x14ac:dyDescent="0.2">
      <c r="A259" s="146" t="s">
        <v>769</v>
      </c>
      <c r="B259" s="146" t="s">
        <v>770</v>
      </c>
      <c r="C259" s="146" t="s">
        <v>839</v>
      </c>
      <c r="D259" s="146" t="s">
        <v>480</v>
      </c>
      <c r="E259" s="147">
        <f t="shared" si="7"/>
        <v>255.85</v>
      </c>
      <c r="F259" s="146">
        <v>4</v>
      </c>
      <c r="G259" s="147">
        <v>1023.4</v>
      </c>
    </row>
    <row r="260" spans="1:7" ht="22.5" x14ac:dyDescent="0.2">
      <c r="A260" s="146" t="s">
        <v>769</v>
      </c>
      <c r="B260" s="146" t="s">
        <v>770</v>
      </c>
      <c r="C260" s="146" t="s">
        <v>840</v>
      </c>
      <c r="D260" s="146" t="s">
        <v>480</v>
      </c>
      <c r="E260" s="147">
        <f t="shared" si="7"/>
        <v>360.17750000000001</v>
      </c>
      <c r="F260" s="146">
        <v>20</v>
      </c>
      <c r="G260" s="147">
        <v>7203.55</v>
      </c>
    </row>
    <row r="261" spans="1:7" ht="22.5" x14ac:dyDescent="0.2">
      <c r="A261" s="146" t="s">
        <v>769</v>
      </c>
      <c r="B261" s="146" t="s">
        <v>770</v>
      </c>
      <c r="C261" s="146" t="s">
        <v>841</v>
      </c>
      <c r="D261" s="146" t="s">
        <v>480</v>
      </c>
      <c r="E261" s="147">
        <f t="shared" si="7"/>
        <v>558.21</v>
      </c>
      <c r="F261" s="146">
        <v>4</v>
      </c>
      <c r="G261" s="147">
        <v>2232.84</v>
      </c>
    </row>
    <row r="262" spans="1:7" ht="22.5" x14ac:dyDescent="0.2">
      <c r="A262" s="146" t="s">
        <v>769</v>
      </c>
      <c r="B262" s="146" t="s">
        <v>770</v>
      </c>
      <c r="C262" s="146" t="s">
        <v>842</v>
      </c>
      <c r="D262" s="146" t="s">
        <v>480</v>
      </c>
      <c r="E262" s="147">
        <f t="shared" si="7"/>
        <v>14.459999999999999</v>
      </c>
      <c r="F262" s="146">
        <v>34</v>
      </c>
      <c r="G262" s="147">
        <v>491.64</v>
      </c>
    </row>
    <row r="263" spans="1:7" ht="22.5" x14ac:dyDescent="0.2">
      <c r="A263" s="146" t="s">
        <v>769</v>
      </c>
      <c r="B263" s="146" t="s">
        <v>770</v>
      </c>
      <c r="C263" s="146" t="s">
        <v>276</v>
      </c>
      <c r="D263" s="146" t="s">
        <v>480</v>
      </c>
      <c r="E263" s="147">
        <f t="shared" si="7"/>
        <v>2421.65</v>
      </c>
      <c r="F263" s="146">
        <v>5</v>
      </c>
      <c r="G263" s="147">
        <v>12108.25</v>
      </c>
    </row>
    <row r="264" spans="1:7" ht="22.5" x14ac:dyDescent="0.2">
      <c r="A264" s="146" t="s">
        <v>769</v>
      </c>
      <c r="B264" s="146" t="s">
        <v>770</v>
      </c>
      <c r="C264" s="146" t="s">
        <v>843</v>
      </c>
      <c r="D264" s="146" t="s">
        <v>480</v>
      </c>
      <c r="E264" s="147">
        <f t="shared" si="7"/>
        <v>599.76</v>
      </c>
      <c r="F264" s="146">
        <v>10</v>
      </c>
      <c r="G264" s="147">
        <v>5997.6</v>
      </c>
    </row>
    <row r="265" spans="1:7" ht="22.5" x14ac:dyDescent="0.2">
      <c r="A265" s="146" t="s">
        <v>769</v>
      </c>
      <c r="B265" s="146" t="s">
        <v>770</v>
      </c>
      <c r="C265" s="146" t="s">
        <v>475</v>
      </c>
      <c r="D265" s="146" t="s">
        <v>480</v>
      </c>
      <c r="E265" s="147">
        <f t="shared" si="7"/>
        <v>310.59000000000003</v>
      </c>
      <c r="F265" s="146">
        <v>5</v>
      </c>
      <c r="G265" s="147">
        <v>1552.95</v>
      </c>
    </row>
    <row r="266" spans="1:7" ht="22.5" x14ac:dyDescent="0.2">
      <c r="A266" s="146" t="s">
        <v>769</v>
      </c>
      <c r="B266" s="146" t="s">
        <v>770</v>
      </c>
      <c r="C266" s="146" t="s">
        <v>473</v>
      </c>
      <c r="D266" s="146" t="s">
        <v>480</v>
      </c>
      <c r="E266" s="147">
        <f t="shared" si="7"/>
        <v>145.18</v>
      </c>
      <c r="F266" s="146">
        <v>10</v>
      </c>
      <c r="G266" s="147">
        <v>1451.8</v>
      </c>
    </row>
    <row r="267" spans="1:7" ht="22.5" x14ac:dyDescent="0.2">
      <c r="A267" s="146" t="s">
        <v>769</v>
      </c>
      <c r="B267" s="146" t="s">
        <v>770</v>
      </c>
      <c r="C267" s="146" t="s">
        <v>467</v>
      </c>
      <c r="D267" s="146" t="s">
        <v>480</v>
      </c>
      <c r="E267" s="147">
        <f t="shared" si="7"/>
        <v>120</v>
      </c>
      <c r="F267" s="146">
        <v>1</v>
      </c>
      <c r="G267" s="147">
        <v>120</v>
      </c>
    </row>
    <row r="268" spans="1:7" ht="22.5" x14ac:dyDescent="0.2">
      <c r="A268" s="146" t="s">
        <v>769</v>
      </c>
      <c r="B268" s="146" t="s">
        <v>770</v>
      </c>
      <c r="C268" s="146" t="s">
        <v>85</v>
      </c>
      <c r="D268" s="146" t="s">
        <v>480</v>
      </c>
      <c r="E268" s="147">
        <f t="shared" si="7"/>
        <v>8000</v>
      </c>
      <c r="F268" s="146">
        <v>1</v>
      </c>
      <c r="G268" s="157">
        <v>8000</v>
      </c>
    </row>
    <row r="269" spans="1:7" ht="22.5" x14ac:dyDescent="0.2">
      <c r="A269" s="146" t="s">
        <v>769</v>
      </c>
      <c r="B269" s="146" t="s">
        <v>770</v>
      </c>
      <c r="C269" s="146" t="s">
        <v>86</v>
      </c>
      <c r="D269" s="146" t="s">
        <v>480</v>
      </c>
      <c r="E269" s="147">
        <f t="shared" ref="E269:E274" si="8">G269/F269</f>
        <v>50000</v>
      </c>
      <c r="F269" s="146">
        <v>1</v>
      </c>
      <c r="G269" s="157">
        <v>50000</v>
      </c>
    </row>
    <row r="270" spans="1:7" ht="22.5" x14ac:dyDescent="0.2">
      <c r="A270" s="146" t="s">
        <v>769</v>
      </c>
      <c r="B270" s="146" t="s">
        <v>770</v>
      </c>
      <c r="C270" s="146" t="s">
        <v>87</v>
      </c>
      <c r="D270" s="146" t="s">
        <v>480</v>
      </c>
      <c r="E270" s="147">
        <f t="shared" si="8"/>
        <v>25000</v>
      </c>
      <c r="F270" s="146">
        <v>1</v>
      </c>
      <c r="G270" s="157">
        <v>25000</v>
      </c>
    </row>
    <row r="271" spans="1:7" ht="22.5" x14ac:dyDescent="0.2">
      <c r="A271" s="146" t="s">
        <v>769</v>
      </c>
      <c r="B271" s="146" t="s">
        <v>770</v>
      </c>
      <c r="C271" s="146" t="s">
        <v>88</v>
      </c>
      <c r="D271" s="146" t="s">
        <v>480</v>
      </c>
      <c r="E271" s="147">
        <f t="shared" si="8"/>
        <v>59500</v>
      </c>
      <c r="F271" s="146">
        <v>1</v>
      </c>
      <c r="G271" s="157">
        <f>8500*7</f>
        <v>59500</v>
      </c>
    </row>
    <row r="272" spans="1:7" ht="22.5" x14ac:dyDescent="0.2">
      <c r="A272" s="146" t="s">
        <v>769</v>
      </c>
      <c r="B272" s="146" t="s">
        <v>770</v>
      </c>
      <c r="C272" s="146" t="s">
        <v>485</v>
      </c>
      <c r="D272" s="146" t="s">
        <v>480</v>
      </c>
      <c r="E272" s="147">
        <f t="shared" si="8"/>
        <v>48000</v>
      </c>
      <c r="F272" s="146">
        <v>1</v>
      </c>
      <c r="G272" s="157">
        <f>4000*12</f>
        <v>48000</v>
      </c>
    </row>
    <row r="273" spans="1:7" ht="22.5" x14ac:dyDescent="0.2">
      <c r="A273" s="146" t="s">
        <v>769</v>
      </c>
      <c r="B273" s="146" t="s">
        <v>770</v>
      </c>
      <c r="C273" s="146" t="s">
        <v>402</v>
      </c>
      <c r="D273" s="146" t="s">
        <v>480</v>
      </c>
      <c r="E273" s="147">
        <f t="shared" si="8"/>
        <v>26520</v>
      </c>
      <c r="F273" s="146">
        <v>1</v>
      </c>
      <c r="G273" s="157">
        <f>(6000+7260)*2</f>
        <v>26520</v>
      </c>
    </row>
    <row r="274" spans="1:7" ht="22.5" x14ac:dyDescent="0.2">
      <c r="A274" s="146" t="s">
        <v>769</v>
      </c>
      <c r="B274" s="146" t="s">
        <v>770</v>
      </c>
      <c r="C274" s="146" t="s">
        <v>495</v>
      </c>
      <c r="D274" s="146" t="s">
        <v>480</v>
      </c>
      <c r="E274" s="147">
        <f t="shared" si="8"/>
        <v>36000</v>
      </c>
      <c r="F274" s="146">
        <v>1</v>
      </c>
      <c r="G274" s="157">
        <f>3000*12</f>
        <v>36000</v>
      </c>
    </row>
    <row r="275" spans="1:7" ht="22.5" x14ac:dyDescent="0.2">
      <c r="A275" s="146" t="s">
        <v>769</v>
      </c>
      <c r="B275" s="146" t="s">
        <v>770</v>
      </c>
      <c r="C275" s="146" t="s">
        <v>440</v>
      </c>
      <c r="D275" s="146" t="s">
        <v>480</v>
      </c>
      <c r="E275" s="147">
        <f t="shared" ref="E275:E280" si="9">G275/F275</f>
        <v>25000</v>
      </c>
      <c r="F275" s="146">
        <v>1</v>
      </c>
      <c r="G275" s="157">
        <v>25000</v>
      </c>
    </row>
    <row r="276" spans="1:7" ht="22.5" x14ac:dyDescent="0.2">
      <c r="A276" s="146" t="s">
        <v>769</v>
      </c>
      <c r="B276" s="146" t="s">
        <v>770</v>
      </c>
      <c r="C276" s="146" t="s">
        <v>430</v>
      </c>
      <c r="D276" s="146" t="s">
        <v>480</v>
      </c>
      <c r="E276" s="147">
        <f t="shared" si="9"/>
        <v>5000</v>
      </c>
      <c r="F276" s="146">
        <v>1</v>
      </c>
      <c r="G276" s="157">
        <v>5000</v>
      </c>
    </row>
    <row r="277" spans="1:7" ht="22.5" x14ac:dyDescent="0.2">
      <c r="A277" s="146" t="s">
        <v>769</v>
      </c>
      <c r="B277" s="146" t="s">
        <v>770</v>
      </c>
      <c r="C277" s="146" t="s">
        <v>90</v>
      </c>
      <c r="D277" s="146" t="s">
        <v>480</v>
      </c>
      <c r="E277" s="147">
        <f t="shared" si="9"/>
        <v>5000</v>
      </c>
      <c r="F277" s="146">
        <v>1</v>
      </c>
      <c r="G277" s="157">
        <v>5000</v>
      </c>
    </row>
    <row r="278" spans="1:7" ht="22.5" x14ac:dyDescent="0.2">
      <c r="A278" s="146" t="s">
        <v>769</v>
      </c>
      <c r="B278" s="146" t="s">
        <v>770</v>
      </c>
      <c r="C278" s="146" t="s">
        <v>91</v>
      </c>
      <c r="D278" s="146" t="s">
        <v>480</v>
      </c>
      <c r="E278" s="147">
        <f t="shared" si="9"/>
        <v>50000</v>
      </c>
      <c r="F278" s="146">
        <v>1</v>
      </c>
      <c r="G278" s="157">
        <v>50000</v>
      </c>
    </row>
    <row r="279" spans="1:7" ht="22.5" x14ac:dyDescent="0.2">
      <c r="A279" s="146" t="s">
        <v>769</v>
      </c>
      <c r="B279" s="146" t="s">
        <v>770</v>
      </c>
      <c r="C279" s="146" t="s">
        <v>436</v>
      </c>
      <c r="D279" s="146" t="s">
        <v>480</v>
      </c>
      <c r="E279" s="147">
        <f t="shared" si="9"/>
        <v>15000</v>
      </c>
      <c r="F279" s="146">
        <v>1</v>
      </c>
      <c r="G279" s="157">
        <v>15000</v>
      </c>
    </row>
    <row r="280" spans="1:7" ht="22.5" x14ac:dyDescent="0.2">
      <c r="A280" s="146" t="s">
        <v>769</v>
      </c>
      <c r="B280" s="146" t="s">
        <v>770</v>
      </c>
      <c r="C280" s="158" t="s">
        <v>407</v>
      </c>
      <c r="D280" s="146" t="s">
        <v>480</v>
      </c>
      <c r="E280" s="147">
        <f t="shared" si="9"/>
        <v>15000</v>
      </c>
      <c r="F280" s="146">
        <v>1</v>
      </c>
      <c r="G280" s="157">
        <v>15000</v>
      </c>
    </row>
    <row r="281" spans="1:7" ht="22.5" x14ac:dyDescent="0.2">
      <c r="A281" s="146" t="s">
        <v>769</v>
      </c>
      <c r="B281" s="146" t="s">
        <v>770</v>
      </c>
      <c r="C281" s="146" t="s">
        <v>57</v>
      </c>
      <c r="D281" s="146" t="s">
        <v>844</v>
      </c>
      <c r="E281" s="147">
        <v>280000</v>
      </c>
      <c r="F281" s="146">
        <v>12</v>
      </c>
      <c r="G281" s="147">
        <f>E281*F281</f>
        <v>3360000</v>
      </c>
    </row>
    <row r="282" spans="1:7" ht="22.5" x14ac:dyDescent="0.2">
      <c r="A282" s="146" t="s">
        <v>769</v>
      </c>
      <c r="B282" s="146" t="s">
        <v>770</v>
      </c>
      <c r="C282" s="146" t="s">
        <v>63</v>
      </c>
      <c r="D282" s="146" t="s">
        <v>844</v>
      </c>
      <c r="E282" s="147">
        <v>200000</v>
      </c>
      <c r="F282" s="146">
        <v>12</v>
      </c>
      <c r="G282" s="147">
        <f>E282*F282</f>
        <v>2400000</v>
      </c>
    </row>
    <row r="283" spans="1:7" ht="22.5" x14ac:dyDescent="0.2">
      <c r="A283" s="146" t="s">
        <v>769</v>
      </c>
      <c r="B283" s="146" t="s">
        <v>770</v>
      </c>
      <c r="C283" s="146" t="s">
        <v>1220</v>
      </c>
      <c r="D283" s="146" t="s">
        <v>480</v>
      </c>
      <c r="E283" s="147">
        <f>F283*G283</f>
        <v>7000</v>
      </c>
      <c r="F283" s="146">
        <v>1</v>
      </c>
      <c r="G283" s="147">
        <v>7000</v>
      </c>
    </row>
    <row r="284" spans="1:7" ht="22.5" x14ac:dyDescent="0.2">
      <c r="A284" s="146" t="s">
        <v>769</v>
      </c>
      <c r="B284" s="146" t="s">
        <v>770</v>
      </c>
      <c r="C284" s="146" t="s">
        <v>92</v>
      </c>
      <c r="D284" s="146" t="s">
        <v>480</v>
      </c>
      <c r="E284" s="147">
        <f>F284*G284</f>
        <v>5000</v>
      </c>
      <c r="F284" s="146">
        <v>1</v>
      </c>
      <c r="G284" s="147">
        <v>5000</v>
      </c>
    </row>
    <row r="285" spans="1:7" x14ac:dyDescent="0.2">
      <c r="A285" s="205" t="s">
        <v>845</v>
      </c>
      <c r="B285" s="206"/>
      <c r="C285" s="206"/>
      <c r="D285" s="206"/>
      <c r="E285" s="206"/>
      <c r="F285" s="207"/>
      <c r="G285" s="148">
        <f>SUM(G192:G284)</f>
        <v>6269276.2699999996</v>
      </c>
    </row>
    <row r="286" spans="1:7" ht="33.75" x14ac:dyDescent="0.2">
      <c r="A286" s="153">
        <v>10978</v>
      </c>
      <c r="B286" s="146" t="s">
        <v>846</v>
      </c>
      <c r="C286" s="146" t="s">
        <v>100</v>
      </c>
      <c r="D286" s="146" t="s">
        <v>480</v>
      </c>
      <c r="E286" s="155">
        <f>G286/F286</f>
        <v>3000</v>
      </c>
      <c r="F286" s="156">
        <v>12</v>
      </c>
      <c r="G286" s="157">
        <f>3000*12</f>
        <v>36000</v>
      </c>
    </row>
    <row r="287" spans="1:7" ht="33.75" x14ac:dyDescent="0.2">
      <c r="A287" s="153">
        <v>10978</v>
      </c>
      <c r="B287" s="146" t="s">
        <v>846</v>
      </c>
      <c r="C287" s="146" t="s">
        <v>101</v>
      </c>
      <c r="D287" s="146" t="s">
        <v>480</v>
      </c>
      <c r="E287" s="155">
        <f t="shared" ref="E287:E302" si="10">G287/F287</f>
        <v>7500</v>
      </c>
      <c r="F287" s="156">
        <v>12</v>
      </c>
      <c r="G287" s="157">
        <v>90000</v>
      </c>
    </row>
    <row r="288" spans="1:7" ht="33.75" x14ac:dyDescent="0.2">
      <c r="A288" s="153">
        <v>10978</v>
      </c>
      <c r="B288" s="146" t="s">
        <v>846</v>
      </c>
      <c r="C288" s="146" t="s">
        <v>102</v>
      </c>
      <c r="D288" s="146" t="s">
        <v>480</v>
      </c>
      <c r="E288" s="155">
        <f t="shared" si="10"/>
        <v>141.66666666666666</v>
      </c>
      <c r="F288" s="156">
        <v>12</v>
      </c>
      <c r="G288" s="157">
        <v>1700</v>
      </c>
    </row>
    <row r="289" spans="1:7" ht="33.75" x14ac:dyDescent="0.2">
      <c r="A289" s="153">
        <v>10978</v>
      </c>
      <c r="B289" s="146" t="s">
        <v>846</v>
      </c>
      <c r="C289" s="146" t="s">
        <v>103</v>
      </c>
      <c r="D289" s="146" t="s">
        <v>480</v>
      </c>
      <c r="E289" s="155">
        <f t="shared" si="10"/>
        <v>6666.666666666667</v>
      </c>
      <c r="F289" s="156">
        <v>12</v>
      </c>
      <c r="G289" s="157">
        <v>80000</v>
      </c>
    </row>
    <row r="290" spans="1:7" ht="33.75" x14ac:dyDescent="0.2">
      <c r="A290" s="153">
        <v>10978</v>
      </c>
      <c r="B290" s="146" t="s">
        <v>846</v>
      </c>
      <c r="C290" s="146" t="s">
        <v>438</v>
      </c>
      <c r="D290" s="146" t="s">
        <v>480</v>
      </c>
      <c r="E290" s="155">
        <f t="shared" si="10"/>
        <v>2500</v>
      </c>
      <c r="F290" s="156">
        <v>2</v>
      </c>
      <c r="G290" s="157">
        <v>5000</v>
      </c>
    </row>
    <row r="291" spans="1:7" ht="33.75" x14ac:dyDescent="0.2">
      <c r="A291" s="153">
        <v>10978</v>
      </c>
      <c r="B291" s="146" t="s">
        <v>846</v>
      </c>
      <c r="C291" s="146" t="s">
        <v>433</v>
      </c>
      <c r="D291" s="146" t="s">
        <v>480</v>
      </c>
      <c r="E291" s="155">
        <f t="shared" si="10"/>
        <v>2083.3333333333335</v>
      </c>
      <c r="F291" s="156">
        <v>12</v>
      </c>
      <c r="G291" s="157">
        <v>25000</v>
      </c>
    </row>
    <row r="292" spans="1:7" ht="33.75" x14ac:dyDescent="0.2">
      <c r="A292" s="153">
        <v>10978</v>
      </c>
      <c r="B292" s="146" t="s">
        <v>846</v>
      </c>
      <c r="C292" s="146" t="s">
        <v>434</v>
      </c>
      <c r="D292" s="146" t="s">
        <v>480</v>
      </c>
      <c r="E292" s="155">
        <f t="shared" si="10"/>
        <v>2083.3333333333335</v>
      </c>
      <c r="F292" s="156">
        <v>12</v>
      </c>
      <c r="G292" s="157">
        <v>25000</v>
      </c>
    </row>
    <row r="293" spans="1:7" ht="33.75" x14ac:dyDescent="0.2">
      <c r="A293" s="153">
        <v>10978</v>
      </c>
      <c r="B293" s="146" t="s">
        <v>846</v>
      </c>
      <c r="C293" s="146" t="s">
        <v>315</v>
      </c>
      <c r="D293" s="146" t="s">
        <v>480</v>
      </c>
      <c r="E293" s="155">
        <f t="shared" si="10"/>
        <v>2083.3333333333335</v>
      </c>
      <c r="F293" s="156">
        <v>12</v>
      </c>
      <c r="G293" s="157">
        <v>25000</v>
      </c>
    </row>
    <row r="294" spans="1:7" ht="33.75" x14ac:dyDescent="0.2">
      <c r="A294" s="153">
        <v>10978</v>
      </c>
      <c r="B294" s="146" t="s">
        <v>846</v>
      </c>
      <c r="C294" s="146" t="s">
        <v>104</v>
      </c>
      <c r="D294" s="146" t="s">
        <v>480</v>
      </c>
      <c r="E294" s="155">
        <f t="shared" si="10"/>
        <v>1250</v>
      </c>
      <c r="F294" s="156">
        <v>12</v>
      </c>
      <c r="G294" s="157">
        <v>15000</v>
      </c>
    </row>
    <row r="295" spans="1:7" ht="33.75" x14ac:dyDescent="0.2">
      <c r="A295" s="153">
        <v>10978</v>
      </c>
      <c r="B295" s="146" t="s">
        <v>846</v>
      </c>
      <c r="C295" s="146" t="s">
        <v>456</v>
      </c>
      <c r="D295" s="146" t="s">
        <v>480</v>
      </c>
      <c r="E295" s="155">
        <f t="shared" si="10"/>
        <v>22500</v>
      </c>
      <c r="F295" s="156">
        <v>12</v>
      </c>
      <c r="G295" s="157">
        <f>270000</f>
        <v>270000</v>
      </c>
    </row>
    <row r="296" spans="1:7" ht="33.75" x14ac:dyDescent="0.2">
      <c r="A296" s="153">
        <v>10978</v>
      </c>
      <c r="B296" s="146" t="s">
        <v>846</v>
      </c>
      <c r="C296" s="146" t="s">
        <v>317</v>
      </c>
      <c r="D296" s="146" t="s">
        <v>480</v>
      </c>
      <c r="E296" s="155">
        <f t="shared" si="10"/>
        <v>5000</v>
      </c>
      <c r="F296" s="156">
        <v>12</v>
      </c>
      <c r="G296" s="157">
        <v>60000</v>
      </c>
    </row>
    <row r="297" spans="1:7" ht="33.75" x14ac:dyDescent="0.2">
      <c r="A297" s="153">
        <v>10978</v>
      </c>
      <c r="B297" s="146" t="s">
        <v>846</v>
      </c>
      <c r="C297" s="146" t="s">
        <v>105</v>
      </c>
      <c r="D297" s="146" t="s">
        <v>480</v>
      </c>
      <c r="E297" s="155">
        <f t="shared" si="10"/>
        <v>208.33333333333334</v>
      </c>
      <c r="F297" s="156">
        <v>12</v>
      </c>
      <c r="G297" s="157">
        <v>2500</v>
      </c>
    </row>
    <row r="298" spans="1:7" ht="33.75" x14ac:dyDescent="0.2">
      <c r="A298" s="153">
        <v>10978</v>
      </c>
      <c r="B298" s="146" t="s">
        <v>846</v>
      </c>
      <c r="C298" s="146" t="s">
        <v>106</v>
      </c>
      <c r="D298" s="146" t="s">
        <v>480</v>
      </c>
      <c r="E298" s="155">
        <f t="shared" si="10"/>
        <v>833.33333333333337</v>
      </c>
      <c r="F298" s="156">
        <v>12</v>
      </c>
      <c r="G298" s="157">
        <v>10000</v>
      </c>
    </row>
    <row r="299" spans="1:7" ht="33.75" x14ac:dyDescent="0.2">
      <c r="A299" s="153">
        <v>10978</v>
      </c>
      <c r="B299" s="146" t="s">
        <v>846</v>
      </c>
      <c r="C299" s="146" t="s">
        <v>108</v>
      </c>
      <c r="D299" s="146" t="s">
        <v>480</v>
      </c>
      <c r="E299" s="155">
        <v>2300</v>
      </c>
      <c r="F299" s="156">
        <v>12</v>
      </c>
      <c r="G299" s="157">
        <f>E299*F299</f>
        <v>27600</v>
      </c>
    </row>
    <row r="300" spans="1:7" ht="33.75" x14ac:dyDescent="0.2">
      <c r="A300" s="153">
        <v>10978</v>
      </c>
      <c r="B300" s="146" t="s">
        <v>846</v>
      </c>
      <c r="C300" s="146" t="s">
        <v>109</v>
      </c>
      <c r="D300" s="146" t="s">
        <v>480</v>
      </c>
      <c r="E300" s="155">
        <v>450</v>
      </c>
      <c r="F300" s="156">
        <v>12</v>
      </c>
      <c r="G300" s="157">
        <f>E300*F300</f>
        <v>5400</v>
      </c>
    </row>
    <row r="301" spans="1:7" ht="33.75" x14ac:dyDescent="0.2">
      <c r="A301" s="153">
        <v>10978</v>
      </c>
      <c r="B301" s="146" t="s">
        <v>846</v>
      </c>
      <c r="C301" s="146" t="s">
        <v>441</v>
      </c>
      <c r="D301" s="146" t="s">
        <v>480</v>
      </c>
      <c r="E301" s="155">
        <v>15000</v>
      </c>
      <c r="F301" s="156">
        <v>2</v>
      </c>
      <c r="G301" s="157">
        <f>E301*F301</f>
        <v>30000</v>
      </c>
    </row>
    <row r="302" spans="1:7" ht="33.75" x14ac:dyDescent="0.2">
      <c r="A302" s="153">
        <v>10978</v>
      </c>
      <c r="B302" s="146" t="s">
        <v>846</v>
      </c>
      <c r="C302" s="146" t="s">
        <v>432</v>
      </c>
      <c r="D302" s="146" t="s">
        <v>480</v>
      </c>
      <c r="E302" s="155">
        <f t="shared" si="10"/>
        <v>2083.3333333333335</v>
      </c>
      <c r="F302" s="156">
        <v>12</v>
      </c>
      <c r="G302" s="157">
        <v>25000</v>
      </c>
    </row>
    <row r="303" spans="1:7" ht="33.75" x14ac:dyDescent="0.2">
      <c r="A303" s="153">
        <v>10978</v>
      </c>
      <c r="B303" s="146" t="s">
        <v>846</v>
      </c>
      <c r="C303" s="146" t="s">
        <v>847</v>
      </c>
      <c r="D303" s="146" t="s">
        <v>480</v>
      </c>
      <c r="E303" s="155">
        <v>3000</v>
      </c>
      <c r="F303" s="156">
        <v>12</v>
      </c>
      <c r="G303" s="157">
        <f>F303*E303</f>
        <v>36000</v>
      </c>
    </row>
    <row r="304" spans="1:7" ht="33.75" x14ac:dyDescent="0.2">
      <c r="A304" s="153">
        <v>10978</v>
      </c>
      <c r="B304" s="146" t="s">
        <v>846</v>
      </c>
      <c r="C304" s="159" t="s">
        <v>157</v>
      </c>
      <c r="D304" s="146" t="s">
        <v>480</v>
      </c>
      <c r="E304" s="151">
        <f>G304/F304</f>
        <v>129077.5</v>
      </c>
      <c r="F304" s="156">
        <v>12</v>
      </c>
      <c r="G304" s="160">
        <v>1548930</v>
      </c>
    </row>
    <row r="305" spans="1:7" ht="33.75" x14ac:dyDescent="0.2">
      <c r="A305" s="153">
        <v>10978</v>
      </c>
      <c r="B305" s="146" t="s">
        <v>846</v>
      </c>
      <c r="C305" s="158" t="s">
        <v>452</v>
      </c>
      <c r="D305" s="146" t="s">
        <v>480</v>
      </c>
      <c r="E305" s="151">
        <f t="shared" ref="E305:E309" si="11">G305/F305</f>
        <v>21000</v>
      </c>
      <c r="F305" s="156">
        <v>12</v>
      </c>
      <c r="G305" s="160">
        <f>252000</f>
        <v>252000</v>
      </c>
    </row>
    <row r="306" spans="1:7" ht="33.75" x14ac:dyDescent="0.2">
      <c r="A306" s="153">
        <v>10978</v>
      </c>
      <c r="B306" s="146" t="s">
        <v>846</v>
      </c>
      <c r="C306" s="158" t="s">
        <v>163</v>
      </c>
      <c r="D306" s="146" t="s">
        <v>480</v>
      </c>
      <c r="E306" s="151">
        <f t="shared" si="11"/>
        <v>52753.583333333336</v>
      </c>
      <c r="F306" s="156">
        <v>12</v>
      </c>
      <c r="G306" s="160">
        <f>633043</f>
        <v>633043</v>
      </c>
    </row>
    <row r="307" spans="1:7" ht="33.75" x14ac:dyDescent="0.2">
      <c r="A307" s="153">
        <v>10978</v>
      </c>
      <c r="B307" s="146" t="s">
        <v>846</v>
      </c>
      <c r="C307" s="158" t="s">
        <v>165</v>
      </c>
      <c r="D307" s="146" t="s">
        <v>480</v>
      </c>
      <c r="E307" s="151">
        <f t="shared" si="11"/>
        <v>91666.666666666672</v>
      </c>
      <c r="F307" s="156">
        <v>12</v>
      </c>
      <c r="G307" s="160">
        <v>1100000</v>
      </c>
    </row>
    <row r="308" spans="1:7" ht="33.75" x14ac:dyDescent="0.2">
      <c r="A308" s="153">
        <v>10978</v>
      </c>
      <c r="B308" s="146" t="s">
        <v>846</v>
      </c>
      <c r="C308" s="158" t="s">
        <v>171</v>
      </c>
      <c r="D308" s="146" t="s">
        <v>480</v>
      </c>
      <c r="E308" s="151">
        <f t="shared" si="11"/>
        <v>17083.333333333332</v>
      </c>
      <c r="F308" s="156">
        <v>12</v>
      </c>
      <c r="G308" s="160">
        <v>205000</v>
      </c>
    </row>
    <row r="309" spans="1:7" ht="33.75" x14ac:dyDescent="0.2">
      <c r="A309" s="153">
        <v>10978</v>
      </c>
      <c r="B309" s="146" t="s">
        <v>846</v>
      </c>
      <c r="C309" s="146" t="s">
        <v>107</v>
      </c>
      <c r="D309" s="146" t="s">
        <v>480</v>
      </c>
      <c r="E309" s="151">
        <f t="shared" si="11"/>
        <v>22333.333333333332</v>
      </c>
      <c r="F309" s="156">
        <v>12</v>
      </c>
      <c r="G309" s="160">
        <v>268000</v>
      </c>
    </row>
    <row r="310" spans="1:7" x14ac:dyDescent="0.2">
      <c r="A310" s="205" t="s">
        <v>848</v>
      </c>
      <c r="B310" s="206"/>
      <c r="C310" s="206"/>
      <c r="D310" s="206"/>
      <c r="E310" s="206"/>
      <c r="F310" s="207"/>
      <c r="G310" s="148">
        <f>SUM(G286:G309)</f>
        <v>4776173</v>
      </c>
    </row>
    <row r="311" spans="1:7" x14ac:dyDescent="0.2">
      <c r="A311" s="146" t="s">
        <v>849</v>
      </c>
      <c r="B311" s="146" t="s">
        <v>850</v>
      </c>
      <c r="C311" s="146" t="s">
        <v>851</v>
      </c>
      <c r="D311" s="146" t="s">
        <v>480</v>
      </c>
      <c r="E311" s="147">
        <f t="shared" ref="E311:E374" si="12">G311/F311</f>
        <v>0.34499999999999997</v>
      </c>
      <c r="F311" s="146">
        <v>2</v>
      </c>
      <c r="G311" s="147">
        <v>0.69</v>
      </c>
    </row>
    <row r="312" spans="1:7" x14ac:dyDescent="0.2">
      <c r="A312" s="146" t="s">
        <v>849</v>
      </c>
      <c r="B312" s="146" t="s">
        <v>850</v>
      </c>
      <c r="C312" s="146" t="s">
        <v>852</v>
      </c>
      <c r="D312" s="146" t="s">
        <v>480</v>
      </c>
      <c r="E312" s="147">
        <f t="shared" si="12"/>
        <v>12.85</v>
      </c>
      <c r="F312" s="146">
        <v>1</v>
      </c>
      <c r="G312" s="147">
        <v>12.85</v>
      </c>
    </row>
    <row r="313" spans="1:7" x14ac:dyDescent="0.2">
      <c r="A313" s="146" t="s">
        <v>849</v>
      </c>
      <c r="B313" s="146" t="s">
        <v>850</v>
      </c>
      <c r="C313" s="146" t="s">
        <v>853</v>
      </c>
      <c r="D313" s="146" t="s">
        <v>480</v>
      </c>
      <c r="E313" s="147">
        <f t="shared" si="12"/>
        <v>15.35</v>
      </c>
      <c r="F313" s="146">
        <v>1</v>
      </c>
      <c r="G313" s="147">
        <v>15.35</v>
      </c>
    </row>
    <row r="314" spans="1:7" x14ac:dyDescent="0.2">
      <c r="A314" s="146" t="s">
        <v>849</v>
      </c>
      <c r="B314" s="146" t="s">
        <v>850</v>
      </c>
      <c r="C314" s="146" t="s">
        <v>854</v>
      </c>
      <c r="D314" s="146" t="s">
        <v>480</v>
      </c>
      <c r="E314" s="147">
        <f t="shared" si="12"/>
        <v>221.26333333333332</v>
      </c>
      <c r="F314" s="146">
        <v>3</v>
      </c>
      <c r="G314" s="147">
        <v>663.79</v>
      </c>
    </row>
    <row r="315" spans="1:7" x14ac:dyDescent="0.2">
      <c r="A315" s="146" t="s">
        <v>849</v>
      </c>
      <c r="B315" s="146" t="s">
        <v>850</v>
      </c>
      <c r="C315" s="146" t="s">
        <v>855</v>
      </c>
      <c r="D315" s="146" t="s">
        <v>480</v>
      </c>
      <c r="E315" s="147">
        <f t="shared" si="12"/>
        <v>57.515925925925927</v>
      </c>
      <c r="F315" s="146">
        <v>27</v>
      </c>
      <c r="G315" s="147">
        <v>1552.93</v>
      </c>
    </row>
    <row r="316" spans="1:7" x14ac:dyDescent="0.2">
      <c r="A316" s="146" t="s">
        <v>849</v>
      </c>
      <c r="B316" s="146" t="s">
        <v>850</v>
      </c>
      <c r="C316" s="146" t="s">
        <v>856</v>
      </c>
      <c r="D316" s="146" t="s">
        <v>480</v>
      </c>
      <c r="E316" s="147">
        <f t="shared" si="12"/>
        <v>8.09</v>
      </c>
      <c r="F316" s="146">
        <v>3</v>
      </c>
      <c r="G316" s="147">
        <v>24.27</v>
      </c>
    </row>
    <row r="317" spans="1:7" x14ac:dyDescent="0.2">
      <c r="A317" s="146" t="s">
        <v>849</v>
      </c>
      <c r="B317" s="146" t="s">
        <v>850</v>
      </c>
      <c r="C317" s="146" t="s">
        <v>857</v>
      </c>
      <c r="D317" s="146" t="s">
        <v>480</v>
      </c>
      <c r="E317" s="147">
        <f t="shared" si="12"/>
        <v>4.7960000000000003</v>
      </c>
      <c r="F317" s="146">
        <v>20</v>
      </c>
      <c r="G317" s="147">
        <v>95.92</v>
      </c>
    </row>
    <row r="318" spans="1:7" x14ac:dyDescent="0.2">
      <c r="A318" s="146" t="s">
        <v>849</v>
      </c>
      <c r="B318" s="146" t="s">
        <v>850</v>
      </c>
      <c r="C318" s="146" t="s">
        <v>858</v>
      </c>
      <c r="D318" s="146" t="s">
        <v>480</v>
      </c>
      <c r="E318" s="147">
        <f t="shared" si="12"/>
        <v>33.9</v>
      </c>
      <c r="F318" s="146">
        <v>1</v>
      </c>
      <c r="G318" s="147">
        <v>33.9</v>
      </c>
    </row>
    <row r="319" spans="1:7" x14ac:dyDescent="0.2">
      <c r="A319" s="146" t="s">
        <v>849</v>
      </c>
      <c r="B319" s="146" t="s">
        <v>850</v>
      </c>
      <c r="C319" s="146" t="s">
        <v>859</v>
      </c>
      <c r="D319" s="146" t="s">
        <v>480</v>
      </c>
      <c r="E319" s="147">
        <f t="shared" si="12"/>
        <v>40.92</v>
      </c>
      <c r="F319" s="146">
        <v>2</v>
      </c>
      <c r="G319" s="147">
        <v>81.84</v>
      </c>
    </row>
    <row r="320" spans="1:7" x14ac:dyDescent="0.2">
      <c r="A320" s="146" t="s">
        <v>849</v>
      </c>
      <c r="B320" s="146" t="s">
        <v>850</v>
      </c>
      <c r="C320" s="146" t="s">
        <v>860</v>
      </c>
      <c r="D320" s="146" t="s">
        <v>480</v>
      </c>
      <c r="E320" s="147">
        <f t="shared" si="12"/>
        <v>5.7120000000000006</v>
      </c>
      <c r="F320" s="146">
        <v>30</v>
      </c>
      <c r="G320" s="147">
        <v>171.36</v>
      </c>
    </row>
    <row r="321" spans="1:7" x14ac:dyDescent="0.2">
      <c r="A321" s="146" t="s">
        <v>849</v>
      </c>
      <c r="B321" s="146" t="s">
        <v>850</v>
      </c>
      <c r="C321" s="146" t="s">
        <v>861</v>
      </c>
      <c r="D321" s="146" t="s">
        <v>480</v>
      </c>
      <c r="E321" s="147">
        <f t="shared" si="12"/>
        <v>149.94</v>
      </c>
      <c r="F321" s="146">
        <v>10</v>
      </c>
      <c r="G321" s="147">
        <v>1499.4</v>
      </c>
    </row>
    <row r="322" spans="1:7" x14ac:dyDescent="0.2">
      <c r="A322" s="146" t="s">
        <v>849</v>
      </c>
      <c r="B322" s="146" t="s">
        <v>850</v>
      </c>
      <c r="C322" s="146" t="s">
        <v>862</v>
      </c>
      <c r="D322" s="146" t="s">
        <v>480</v>
      </c>
      <c r="E322" s="147">
        <f t="shared" si="12"/>
        <v>193.96</v>
      </c>
      <c r="F322" s="146">
        <v>2</v>
      </c>
      <c r="G322" s="147">
        <v>387.92</v>
      </c>
    </row>
    <row r="323" spans="1:7" x14ac:dyDescent="0.2">
      <c r="A323" s="146" t="s">
        <v>849</v>
      </c>
      <c r="B323" s="146" t="s">
        <v>850</v>
      </c>
      <c r="C323" s="146" t="s">
        <v>863</v>
      </c>
      <c r="D323" s="146" t="s">
        <v>480</v>
      </c>
      <c r="E323" s="147">
        <f t="shared" si="12"/>
        <v>9.119259259259259</v>
      </c>
      <c r="F323" s="146">
        <v>27</v>
      </c>
      <c r="G323" s="147">
        <v>246.22</v>
      </c>
    </row>
    <row r="324" spans="1:7" x14ac:dyDescent="0.2">
      <c r="A324" s="146" t="s">
        <v>849</v>
      </c>
      <c r="B324" s="146" t="s">
        <v>850</v>
      </c>
      <c r="C324" s="146" t="s">
        <v>864</v>
      </c>
      <c r="D324" s="146" t="s">
        <v>480</v>
      </c>
      <c r="E324" s="147">
        <f t="shared" si="12"/>
        <v>11.874285714285715</v>
      </c>
      <c r="F324" s="146">
        <v>7</v>
      </c>
      <c r="G324" s="147">
        <v>83.12</v>
      </c>
    </row>
    <row r="325" spans="1:7" x14ac:dyDescent="0.2">
      <c r="A325" s="146" t="s">
        <v>849</v>
      </c>
      <c r="B325" s="146" t="s">
        <v>850</v>
      </c>
      <c r="C325" s="146" t="s">
        <v>865</v>
      </c>
      <c r="D325" s="146" t="s">
        <v>480</v>
      </c>
      <c r="E325" s="147">
        <f t="shared" si="12"/>
        <v>11.545</v>
      </c>
      <c r="F325" s="146">
        <v>2</v>
      </c>
      <c r="G325" s="147">
        <v>23.09</v>
      </c>
    </row>
    <row r="326" spans="1:7" x14ac:dyDescent="0.2">
      <c r="A326" s="146" t="s">
        <v>849</v>
      </c>
      <c r="B326" s="146" t="s">
        <v>850</v>
      </c>
      <c r="C326" s="146" t="s">
        <v>866</v>
      </c>
      <c r="D326" s="146" t="s">
        <v>480</v>
      </c>
      <c r="E326" s="147">
        <f t="shared" si="12"/>
        <v>3</v>
      </c>
      <c r="F326" s="146">
        <v>1</v>
      </c>
      <c r="G326" s="147">
        <v>3</v>
      </c>
    </row>
    <row r="327" spans="1:7" x14ac:dyDescent="0.2">
      <c r="A327" s="146" t="s">
        <v>849</v>
      </c>
      <c r="B327" s="146" t="s">
        <v>850</v>
      </c>
      <c r="C327" s="146" t="s">
        <v>867</v>
      </c>
      <c r="D327" s="146" t="s">
        <v>480</v>
      </c>
      <c r="E327" s="147">
        <f t="shared" si="12"/>
        <v>16.704999999999998</v>
      </c>
      <c r="F327" s="146">
        <v>2</v>
      </c>
      <c r="G327" s="147">
        <v>33.409999999999997</v>
      </c>
    </row>
    <row r="328" spans="1:7" x14ac:dyDescent="0.2">
      <c r="A328" s="146" t="s">
        <v>849</v>
      </c>
      <c r="B328" s="146" t="s">
        <v>850</v>
      </c>
      <c r="C328" s="146" t="s">
        <v>868</v>
      </c>
      <c r="D328" s="146" t="s">
        <v>480</v>
      </c>
      <c r="E328" s="147">
        <f t="shared" si="12"/>
        <v>28.522307692307695</v>
      </c>
      <c r="F328" s="146">
        <v>13</v>
      </c>
      <c r="G328" s="147">
        <v>370.79</v>
      </c>
    </row>
    <row r="329" spans="1:7" x14ac:dyDescent="0.2">
      <c r="A329" s="146" t="s">
        <v>849</v>
      </c>
      <c r="B329" s="146" t="s">
        <v>850</v>
      </c>
      <c r="C329" s="146" t="s">
        <v>869</v>
      </c>
      <c r="D329" s="146" t="s">
        <v>480</v>
      </c>
      <c r="E329" s="147">
        <f t="shared" si="12"/>
        <v>27.5</v>
      </c>
      <c r="F329" s="146">
        <v>2</v>
      </c>
      <c r="G329" s="147">
        <v>55</v>
      </c>
    </row>
    <row r="330" spans="1:7" x14ac:dyDescent="0.2">
      <c r="A330" s="146" t="s">
        <v>849</v>
      </c>
      <c r="B330" s="146" t="s">
        <v>850</v>
      </c>
      <c r="C330" s="146" t="s">
        <v>870</v>
      </c>
      <c r="D330" s="146" t="s">
        <v>480</v>
      </c>
      <c r="E330" s="147">
        <f t="shared" si="12"/>
        <v>4.99</v>
      </c>
      <c r="F330" s="146">
        <v>2</v>
      </c>
      <c r="G330" s="147">
        <v>9.98</v>
      </c>
    </row>
    <row r="331" spans="1:7" x14ac:dyDescent="0.2">
      <c r="A331" s="146" t="s">
        <v>849</v>
      </c>
      <c r="B331" s="146" t="s">
        <v>850</v>
      </c>
      <c r="C331" s="146" t="s">
        <v>871</v>
      </c>
      <c r="D331" s="146" t="s">
        <v>480</v>
      </c>
      <c r="E331" s="147">
        <f t="shared" si="12"/>
        <v>17.899999999999999</v>
      </c>
      <c r="F331" s="146">
        <v>1</v>
      </c>
      <c r="G331" s="147">
        <v>17.899999999999999</v>
      </c>
    </row>
    <row r="332" spans="1:7" x14ac:dyDescent="0.2">
      <c r="A332" s="146" t="s">
        <v>849</v>
      </c>
      <c r="B332" s="146" t="s">
        <v>850</v>
      </c>
      <c r="C332" s="146" t="s">
        <v>872</v>
      </c>
      <c r="D332" s="146" t="s">
        <v>480</v>
      </c>
      <c r="E332" s="147">
        <f t="shared" si="12"/>
        <v>10.58</v>
      </c>
      <c r="F332" s="146">
        <v>2</v>
      </c>
      <c r="G332" s="147">
        <v>21.16</v>
      </c>
    </row>
    <row r="333" spans="1:7" x14ac:dyDescent="0.2">
      <c r="A333" s="146" t="s">
        <v>849</v>
      </c>
      <c r="B333" s="146" t="s">
        <v>850</v>
      </c>
      <c r="C333" s="146" t="s">
        <v>873</v>
      </c>
      <c r="D333" s="146" t="s">
        <v>480</v>
      </c>
      <c r="E333" s="147">
        <f t="shared" si="12"/>
        <v>105</v>
      </c>
      <c r="F333" s="146">
        <v>4</v>
      </c>
      <c r="G333" s="147">
        <v>420</v>
      </c>
    </row>
    <row r="334" spans="1:7" x14ac:dyDescent="0.2">
      <c r="A334" s="146" t="s">
        <v>849</v>
      </c>
      <c r="B334" s="146" t="s">
        <v>850</v>
      </c>
      <c r="C334" s="146" t="s">
        <v>874</v>
      </c>
      <c r="D334" s="146" t="s">
        <v>480</v>
      </c>
      <c r="E334" s="147">
        <f t="shared" si="12"/>
        <v>666.4</v>
      </c>
      <c r="F334" s="146">
        <v>1</v>
      </c>
      <c r="G334" s="147">
        <v>666.4</v>
      </c>
    </row>
    <row r="335" spans="1:7" x14ac:dyDescent="0.2">
      <c r="A335" s="146" t="s">
        <v>849</v>
      </c>
      <c r="B335" s="146" t="s">
        <v>850</v>
      </c>
      <c r="C335" s="146" t="s">
        <v>875</v>
      </c>
      <c r="D335" s="146" t="s">
        <v>480</v>
      </c>
      <c r="E335" s="147">
        <f t="shared" si="12"/>
        <v>120</v>
      </c>
      <c r="F335" s="146">
        <v>1</v>
      </c>
      <c r="G335" s="147">
        <v>120</v>
      </c>
    </row>
    <row r="336" spans="1:7" x14ac:dyDescent="0.2">
      <c r="A336" s="146" t="s">
        <v>849</v>
      </c>
      <c r="B336" s="146" t="s">
        <v>850</v>
      </c>
      <c r="C336" s="146" t="s">
        <v>876</v>
      </c>
      <c r="D336" s="146" t="s">
        <v>829</v>
      </c>
      <c r="E336" s="147">
        <f t="shared" si="12"/>
        <v>11.305066666666667</v>
      </c>
      <c r="F336" s="146">
        <v>75</v>
      </c>
      <c r="G336" s="147">
        <v>847.88</v>
      </c>
    </row>
    <row r="337" spans="1:7" x14ac:dyDescent="0.2">
      <c r="A337" s="146" t="s">
        <v>849</v>
      </c>
      <c r="B337" s="146" t="s">
        <v>850</v>
      </c>
      <c r="C337" s="146" t="s">
        <v>877</v>
      </c>
      <c r="D337" s="146" t="s">
        <v>480</v>
      </c>
      <c r="E337" s="147">
        <f t="shared" si="12"/>
        <v>5.9850000000000003</v>
      </c>
      <c r="F337" s="146">
        <v>2</v>
      </c>
      <c r="G337" s="147">
        <v>11.97</v>
      </c>
    </row>
    <row r="338" spans="1:7" x14ac:dyDescent="0.2">
      <c r="A338" s="146" t="s">
        <v>849</v>
      </c>
      <c r="B338" s="146" t="s">
        <v>850</v>
      </c>
      <c r="C338" s="146" t="s">
        <v>878</v>
      </c>
      <c r="D338" s="146" t="s">
        <v>480</v>
      </c>
      <c r="E338" s="147">
        <f t="shared" si="12"/>
        <v>3.09</v>
      </c>
      <c r="F338" s="146">
        <v>2</v>
      </c>
      <c r="G338" s="147">
        <v>6.18</v>
      </c>
    </row>
    <row r="339" spans="1:7" x14ac:dyDescent="0.2">
      <c r="A339" s="146" t="s">
        <v>849</v>
      </c>
      <c r="B339" s="146" t="s">
        <v>850</v>
      </c>
      <c r="C339" s="146" t="s">
        <v>879</v>
      </c>
      <c r="D339" s="146" t="s">
        <v>829</v>
      </c>
      <c r="E339" s="147">
        <f t="shared" si="12"/>
        <v>45.505000000000003</v>
      </c>
      <c r="F339" s="146">
        <v>2</v>
      </c>
      <c r="G339" s="147">
        <v>91.01</v>
      </c>
    </row>
    <row r="340" spans="1:7" x14ac:dyDescent="0.2">
      <c r="A340" s="146" t="s">
        <v>849</v>
      </c>
      <c r="B340" s="146" t="s">
        <v>850</v>
      </c>
      <c r="C340" s="146" t="s">
        <v>880</v>
      </c>
      <c r="D340" s="146" t="s">
        <v>480</v>
      </c>
      <c r="E340" s="147">
        <f t="shared" si="12"/>
        <v>192.78</v>
      </c>
      <c r="F340" s="146">
        <v>1</v>
      </c>
      <c r="G340" s="147">
        <v>192.78</v>
      </c>
    </row>
    <row r="341" spans="1:7" x14ac:dyDescent="0.2">
      <c r="A341" s="146" t="s">
        <v>849</v>
      </c>
      <c r="B341" s="146" t="s">
        <v>850</v>
      </c>
      <c r="C341" s="146" t="s">
        <v>881</v>
      </c>
      <c r="D341" s="146" t="s">
        <v>480</v>
      </c>
      <c r="E341" s="147">
        <f t="shared" si="12"/>
        <v>5.5</v>
      </c>
      <c r="F341" s="146">
        <v>2</v>
      </c>
      <c r="G341" s="147">
        <v>11</v>
      </c>
    </row>
    <row r="342" spans="1:7" x14ac:dyDescent="0.2">
      <c r="A342" s="146" t="s">
        <v>849</v>
      </c>
      <c r="B342" s="146" t="s">
        <v>850</v>
      </c>
      <c r="C342" s="146" t="s">
        <v>882</v>
      </c>
      <c r="D342" s="146" t="s">
        <v>480</v>
      </c>
      <c r="E342" s="147">
        <f t="shared" si="12"/>
        <v>294.52999999999997</v>
      </c>
      <c r="F342" s="146">
        <v>1</v>
      </c>
      <c r="G342" s="147">
        <v>294.52999999999997</v>
      </c>
    </row>
    <row r="343" spans="1:7" x14ac:dyDescent="0.2">
      <c r="A343" s="146" t="s">
        <v>849</v>
      </c>
      <c r="B343" s="146" t="s">
        <v>850</v>
      </c>
      <c r="C343" s="146" t="s">
        <v>883</v>
      </c>
      <c r="D343" s="146" t="s">
        <v>480</v>
      </c>
      <c r="E343" s="147">
        <f t="shared" si="12"/>
        <v>9.4949999999999992</v>
      </c>
      <c r="F343" s="146">
        <v>4</v>
      </c>
      <c r="G343" s="147">
        <v>37.979999999999997</v>
      </c>
    </row>
    <row r="344" spans="1:7" x14ac:dyDescent="0.2">
      <c r="A344" s="146" t="s">
        <v>849</v>
      </c>
      <c r="B344" s="146" t="s">
        <v>850</v>
      </c>
      <c r="C344" s="146" t="s">
        <v>884</v>
      </c>
      <c r="D344" s="146" t="s">
        <v>480</v>
      </c>
      <c r="E344" s="147">
        <f t="shared" si="12"/>
        <v>32.253076923076925</v>
      </c>
      <c r="F344" s="146">
        <v>13</v>
      </c>
      <c r="G344" s="147">
        <v>419.29</v>
      </c>
    </row>
    <row r="345" spans="1:7" x14ac:dyDescent="0.2">
      <c r="A345" s="146" t="s">
        <v>849</v>
      </c>
      <c r="B345" s="146" t="s">
        <v>850</v>
      </c>
      <c r="C345" s="146" t="s">
        <v>885</v>
      </c>
      <c r="D345" s="146" t="s">
        <v>480</v>
      </c>
      <c r="E345" s="147">
        <f t="shared" si="12"/>
        <v>8.09</v>
      </c>
      <c r="F345" s="146">
        <v>2</v>
      </c>
      <c r="G345" s="147">
        <v>16.18</v>
      </c>
    </row>
    <row r="346" spans="1:7" x14ac:dyDescent="0.2">
      <c r="A346" s="146" t="s">
        <v>849</v>
      </c>
      <c r="B346" s="146" t="s">
        <v>850</v>
      </c>
      <c r="C346" s="146" t="s">
        <v>886</v>
      </c>
      <c r="D346" s="146" t="s">
        <v>480</v>
      </c>
      <c r="E346" s="147">
        <f t="shared" si="12"/>
        <v>165</v>
      </c>
      <c r="F346" s="146">
        <v>4</v>
      </c>
      <c r="G346" s="147">
        <v>660</v>
      </c>
    </row>
    <row r="347" spans="1:7" x14ac:dyDescent="0.2">
      <c r="A347" s="146" t="s">
        <v>849</v>
      </c>
      <c r="B347" s="146" t="s">
        <v>850</v>
      </c>
      <c r="C347" s="146" t="s">
        <v>887</v>
      </c>
      <c r="D347" s="146" t="s">
        <v>480</v>
      </c>
      <c r="E347" s="147">
        <f t="shared" si="12"/>
        <v>6.2949999999999999</v>
      </c>
      <c r="F347" s="146">
        <v>4</v>
      </c>
      <c r="G347" s="147">
        <v>25.18</v>
      </c>
    </row>
    <row r="348" spans="1:7" x14ac:dyDescent="0.2">
      <c r="A348" s="146" t="s">
        <v>849</v>
      </c>
      <c r="B348" s="146" t="s">
        <v>850</v>
      </c>
      <c r="C348" s="146" t="s">
        <v>888</v>
      </c>
      <c r="D348" s="146" t="s">
        <v>480</v>
      </c>
      <c r="E348" s="147">
        <f t="shared" si="12"/>
        <v>179.69</v>
      </c>
      <c r="F348" s="146">
        <v>4</v>
      </c>
      <c r="G348" s="147">
        <v>718.76</v>
      </c>
    </row>
    <row r="349" spans="1:7" x14ac:dyDescent="0.2">
      <c r="A349" s="146" t="s">
        <v>849</v>
      </c>
      <c r="B349" s="146" t="s">
        <v>850</v>
      </c>
      <c r="C349" s="146" t="s">
        <v>889</v>
      </c>
      <c r="D349" s="146" t="s">
        <v>480</v>
      </c>
      <c r="E349" s="147">
        <f t="shared" si="12"/>
        <v>24</v>
      </c>
      <c r="F349" s="146">
        <v>1</v>
      </c>
      <c r="G349" s="147">
        <v>24</v>
      </c>
    </row>
    <row r="350" spans="1:7" x14ac:dyDescent="0.2">
      <c r="A350" s="146" t="s">
        <v>849</v>
      </c>
      <c r="B350" s="146" t="s">
        <v>850</v>
      </c>
      <c r="C350" s="146" t="s">
        <v>890</v>
      </c>
      <c r="D350" s="146" t="s">
        <v>480</v>
      </c>
      <c r="E350" s="147">
        <f t="shared" si="12"/>
        <v>15.9</v>
      </c>
      <c r="F350" s="146">
        <v>1</v>
      </c>
      <c r="G350" s="147">
        <v>15.9</v>
      </c>
    </row>
    <row r="351" spans="1:7" x14ac:dyDescent="0.2">
      <c r="A351" s="146" t="s">
        <v>849</v>
      </c>
      <c r="B351" s="146" t="s">
        <v>850</v>
      </c>
      <c r="C351" s="146" t="s">
        <v>891</v>
      </c>
      <c r="D351" s="146" t="s">
        <v>480</v>
      </c>
      <c r="E351" s="147">
        <f t="shared" si="12"/>
        <v>3.61</v>
      </c>
      <c r="F351" s="146">
        <v>1</v>
      </c>
      <c r="G351" s="147">
        <v>3.61</v>
      </c>
    </row>
    <row r="352" spans="1:7" x14ac:dyDescent="0.2">
      <c r="A352" s="146" t="s">
        <v>849</v>
      </c>
      <c r="B352" s="146" t="s">
        <v>850</v>
      </c>
      <c r="C352" s="146" t="s">
        <v>892</v>
      </c>
      <c r="D352" s="146" t="s">
        <v>480</v>
      </c>
      <c r="E352" s="147">
        <f t="shared" si="12"/>
        <v>4.99</v>
      </c>
      <c r="F352" s="146">
        <v>1</v>
      </c>
      <c r="G352" s="147">
        <v>4.99</v>
      </c>
    </row>
    <row r="353" spans="1:7" x14ac:dyDescent="0.2">
      <c r="A353" s="146" t="s">
        <v>849</v>
      </c>
      <c r="B353" s="146" t="s">
        <v>850</v>
      </c>
      <c r="C353" s="146" t="s">
        <v>893</v>
      </c>
      <c r="D353" s="146" t="s">
        <v>480</v>
      </c>
      <c r="E353" s="147">
        <f t="shared" si="12"/>
        <v>15.89</v>
      </c>
      <c r="F353" s="146">
        <v>1</v>
      </c>
      <c r="G353" s="147">
        <v>15.89</v>
      </c>
    </row>
    <row r="354" spans="1:7" x14ac:dyDescent="0.2">
      <c r="A354" s="146" t="s">
        <v>849</v>
      </c>
      <c r="B354" s="146" t="s">
        <v>850</v>
      </c>
      <c r="C354" s="146" t="s">
        <v>894</v>
      </c>
      <c r="D354" s="146" t="s">
        <v>480</v>
      </c>
      <c r="E354" s="147">
        <f t="shared" si="12"/>
        <v>26.417999999999999</v>
      </c>
      <c r="F354" s="146">
        <v>20</v>
      </c>
      <c r="G354" s="147">
        <v>528.36</v>
      </c>
    </row>
    <row r="355" spans="1:7" x14ac:dyDescent="0.2">
      <c r="A355" s="146" t="s">
        <v>849</v>
      </c>
      <c r="B355" s="146" t="s">
        <v>850</v>
      </c>
      <c r="C355" s="146" t="s">
        <v>895</v>
      </c>
      <c r="D355" s="146" t="s">
        <v>480</v>
      </c>
      <c r="E355" s="147">
        <f t="shared" si="12"/>
        <v>6.78</v>
      </c>
      <c r="F355" s="146">
        <v>1</v>
      </c>
      <c r="G355" s="147">
        <v>6.78</v>
      </c>
    </row>
    <row r="356" spans="1:7" x14ac:dyDescent="0.2">
      <c r="A356" s="146" t="s">
        <v>849</v>
      </c>
      <c r="B356" s="146" t="s">
        <v>850</v>
      </c>
      <c r="C356" s="146" t="s">
        <v>896</v>
      </c>
      <c r="D356" s="146" t="s">
        <v>480</v>
      </c>
      <c r="E356" s="147">
        <f t="shared" si="12"/>
        <v>70</v>
      </c>
      <c r="F356" s="146">
        <v>1</v>
      </c>
      <c r="G356" s="147">
        <v>70</v>
      </c>
    </row>
    <row r="357" spans="1:7" x14ac:dyDescent="0.2">
      <c r="A357" s="146" t="s">
        <v>849</v>
      </c>
      <c r="B357" s="146" t="s">
        <v>850</v>
      </c>
      <c r="C357" s="146" t="s">
        <v>897</v>
      </c>
      <c r="D357" s="146" t="s">
        <v>480</v>
      </c>
      <c r="E357" s="147">
        <f t="shared" si="12"/>
        <v>11.9</v>
      </c>
      <c r="F357" s="146">
        <v>5</v>
      </c>
      <c r="G357" s="147">
        <v>59.5</v>
      </c>
    </row>
    <row r="358" spans="1:7" x14ac:dyDescent="0.2">
      <c r="A358" s="146" t="s">
        <v>849</v>
      </c>
      <c r="B358" s="146" t="s">
        <v>850</v>
      </c>
      <c r="C358" s="146" t="s">
        <v>898</v>
      </c>
      <c r="D358" s="146" t="s">
        <v>480</v>
      </c>
      <c r="E358" s="147">
        <f t="shared" si="12"/>
        <v>6.9</v>
      </c>
      <c r="F358" s="146">
        <v>2</v>
      </c>
      <c r="G358" s="147">
        <v>13.8</v>
      </c>
    </row>
    <row r="359" spans="1:7" x14ac:dyDescent="0.2">
      <c r="A359" s="146" t="s">
        <v>849</v>
      </c>
      <c r="B359" s="146" t="s">
        <v>850</v>
      </c>
      <c r="C359" s="146" t="s">
        <v>899</v>
      </c>
      <c r="D359" s="146" t="s">
        <v>480</v>
      </c>
      <c r="E359" s="147">
        <f t="shared" si="12"/>
        <v>17.899999999999999</v>
      </c>
      <c r="F359" s="146">
        <v>2</v>
      </c>
      <c r="G359" s="147">
        <v>35.799999999999997</v>
      </c>
    </row>
    <row r="360" spans="1:7" x14ac:dyDescent="0.2">
      <c r="A360" s="146" t="s">
        <v>849</v>
      </c>
      <c r="B360" s="146" t="s">
        <v>850</v>
      </c>
      <c r="C360" s="146" t="s">
        <v>900</v>
      </c>
      <c r="D360" s="146" t="s">
        <v>480</v>
      </c>
      <c r="E360" s="147">
        <f t="shared" si="12"/>
        <v>37.5</v>
      </c>
      <c r="F360" s="146">
        <v>1</v>
      </c>
      <c r="G360" s="147">
        <v>37.5</v>
      </c>
    </row>
    <row r="361" spans="1:7" x14ac:dyDescent="0.2">
      <c r="A361" s="146" t="s">
        <v>849</v>
      </c>
      <c r="B361" s="146" t="s">
        <v>850</v>
      </c>
      <c r="C361" s="146" t="s">
        <v>901</v>
      </c>
      <c r="D361" s="146" t="s">
        <v>480</v>
      </c>
      <c r="E361" s="147">
        <f t="shared" si="12"/>
        <v>88.41</v>
      </c>
      <c r="F361" s="146">
        <v>1</v>
      </c>
      <c r="G361" s="147">
        <v>88.41</v>
      </c>
    </row>
    <row r="362" spans="1:7" x14ac:dyDescent="0.2">
      <c r="A362" s="146" t="s">
        <v>849</v>
      </c>
      <c r="B362" s="146" t="s">
        <v>850</v>
      </c>
      <c r="C362" s="146" t="s">
        <v>902</v>
      </c>
      <c r="D362" s="146" t="s">
        <v>480</v>
      </c>
      <c r="E362" s="147">
        <f t="shared" si="12"/>
        <v>29.3</v>
      </c>
      <c r="F362" s="146">
        <v>2</v>
      </c>
      <c r="G362" s="147">
        <v>58.6</v>
      </c>
    </row>
    <row r="363" spans="1:7" x14ac:dyDescent="0.2">
      <c r="A363" s="146" t="s">
        <v>849</v>
      </c>
      <c r="B363" s="146" t="s">
        <v>850</v>
      </c>
      <c r="C363" s="146" t="s">
        <v>903</v>
      </c>
      <c r="D363" s="146" t="s">
        <v>480</v>
      </c>
      <c r="E363" s="147">
        <f t="shared" si="12"/>
        <v>14.95</v>
      </c>
      <c r="F363" s="146">
        <v>1</v>
      </c>
      <c r="G363" s="147">
        <v>14.95</v>
      </c>
    </row>
    <row r="364" spans="1:7" x14ac:dyDescent="0.2">
      <c r="A364" s="146" t="s">
        <v>849</v>
      </c>
      <c r="B364" s="146" t="s">
        <v>850</v>
      </c>
      <c r="C364" s="146" t="s">
        <v>904</v>
      </c>
      <c r="D364" s="146" t="s">
        <v>480</v>
      </c>
      <c r="E364" s="147">
        <f t="shared" si="12"/>
        <v>620</v>
      </c>
      <c r="F364" s="146">
        <v>1</v>
      </c>
      <c r="G364" s="147">
        <v>620</v>
      </c>
    </row>
    <row r="365" spans="1:7" x14ac:dyDescent="0.2">
      <c r="A365" s="146" t="s">
        <v>849</v>
      </c>
      <c r="B365" s="146" t="s">
        <v>850</v>
      </c>
      <c r="C365" s="146" t="s">
        <v>905</v>
      </c>
      <c r="D365" s="146" t="s">
        <v>480</v>
      </c>
      <c r="E365" s="147">
        <f t="shared" si="12"/>
        <v>25</v>
      </c>
      <c r="F365" s="146">
        <v>1</v>
      </c>
      <c r="G365" s="147">
        <v>25</v>
      </c>
    </row>
    <row r="366" spans="1:7" x14ac:dyDescent="0.2">
      <c r="A366" s="146" t="s">
        <v>849</v>
      </c>
      <c r="B366" s="146" t="s">
        <v>850</v>
      </c>
      <c r="C366" s="146" t="s">
        <v>906</v>
      </c>
      <c r="D366" s="146" t="s">
        <v>480</v>
      </c>
      <c r="E366" s="147">
        <f t="shared" si="12"/>
        <v>1.9</v>
      </c>
      <c r="F366" s="146">
        <v>1</v>
      </c>
      <c r="G366" s="147">
        <v>1.9</v>
      </c>
    </row>
    <row r="367" spans="1:7" x14ac:dyDescent="0.2">
      <c r="A367" s="146" t="s">
        <v>849</v>
      </c>
      <c r="B367" s="146" t="s">
        <v>850</v>
      </c>
      <c r="C367" s="146" t="s">
        <v>907</v>
      </c>
      <c r="D367" s="146" t="s">
        <v>480</v>
      </c>
      <c r="E367" s="147">
        <f t="shared" si="12"/>
        <v>413</v>
      </c>
      <c r="F367" s="146">
        <v>2</v>
      </c>
      <c r="G367" s="147">
        <v>826</v>
      </c>
    </row>
    <row r="368" spans="1:7" x14ac:dyDescent="0.2">
      <c r="A368" s="146" t="s">
        <v>849</v>
      </c>
      <c r="B368" s="146" t="s">
        <v>850</v>
      </c>
      <c r="C368" s="146" t="s">
        <v>908</v>
      </c>
      <c r="D368" s="146" t="s">
        <v>480</v>
      </c>
      <c r="E368" s="147">
        <f t="shared" si="12"/>
        <v>164</v>
      </c>
      <c r="F368" s="146">
        <v>1</v>
      </c>
      <c r="G368" s="147">
        <v>164</v>
      </c>
    </row>
    <row r="369" spans="1:7" x14ac:dyDescent="0.2">
      <c r="A369" s="146" t="s">
        <v>849</v>
      </c>
      <c r="B369" s="146" t="s">
        <v>850</v>
      </c>
      <c r="C369" s="146" t="s">
        <v>909</v>
      </c>
      <c r="D369" s="146" t="s">
        <v>480</v>
      </c>
      <c r="E369" s="147">
        <f t="shared" si="12"/>
        <v>116.62</v>
      </c>
      <c r="F369" s="146">
        <v>5</v>
      </c>
      <c r="G369" s="147">
        <v>583.1</v>
      </c>
    </row>
    <row r="370" spans="1:7" x14ac:dyDescent="0.2">
      <c r="A370" s="146" t="s">
        <v>849</v>
      </c>
      <c r="B370" s="146" t="s">
        <v>850</v>
      </c>
      <c r="C370" s="146" t="s">
        <v>910</v>
      </c>
      <c r="D370" s="146" t="s">
        <v>480</v>
      </c>
      <c r="E370" s="147">
        <f t="shared" si="12"/>
        <v>0.11</v>
      </c>
      <c r="F370" s="146">
        <v>1</v>
      </c>
      <c r="G370" s="147">
        <v>0.11</v>
      </c>
    </row>
    <row r="371" spans="1:7" x14ac:dyDescent="0.2">
      <c r="A371" s="146" t="s">
        <v>849</v>
      </c>
      <c r="B371" s="146" t="s">
        <v>850</v>
      </c>
      <c r="C371" s="146" t="s">
        <v>911</v>
      </c>
      <c r="D371" s="146" t="s">
        <v>480</v>
      </c>
      <c r="E371" s="147">
        <f t="shared" si="12"/>
        <v>17.899999999999999</v>
      </c>
      <c r="F371" s="146">
        <v>1</v>
      </c>
      <c r="G371" s="147">
        <v>17.899999999999999</v>
      </c>
    </row>
    <row r="372" spans="1:7" x14ac:dyDescent="0.2">
      <c r="A372" s="146" t="s">
        <v>849</v>
      </c>
      <c r="B372" s="146" t="s">
        <v>850</v>
      </c>
      <c r="C372" s="146" t="s">
        <v>912</v>
      </c>
      <c r="D372" s="146" t="s">
        <v>480</v>
      </c>
      <c r="E372" s="147">
        <f t="shared" si="12"/>
        <v>13.75</v>
      </c>
      <c r="F372" s="146">
        <v>1</v>
      </c>
      <c r="G372" s="147">
        <v>13.75</v>
      </c>
    </row>
    <row r="373" spans="1:7" x14ac:dyDescent="0.2">
      <c r="A373" s="146" t="s">
        <v>849</v>
      </c>
      <c r="B373" s="146" t="s">
        <v>850</v>
      </c>
      <c r="C373" s="146" t="s">
        <v>913</v>
      </c>
      <c r="D373" s="146" t="s">
        <v>480</v>
      </c>
      <c r="E373" s="147">
        <f t="shared" si="12"/>
        <v>11.9</v>
      </c>
      <c r="F373" s="146">
        <v>1</v>
      </c>
      <c r="G373" s="147">
        <v>11.9</v>
      </c>
    </row>
    <row r="374" spans="1:7" ht="45" x14ac:dyDescent="0.2">
      <c r="A374" s="146" t="s">
        <v>849</v>
      </c>
      <c r="B374" s="146" t="s">
        <v>850</v>
      </c>
      <c r="C374" s="146" t="s">
        <v>425</v>
      </c>
      <c r="D374" s="146" t="s">
        <v>480</v>
      </c>
      <c r="E374" s="147">
        <f t="shared" si="12"/>
        <v>300000</v>
      </c>
      <c r="F374" s="146">
        <v>1</v>
      </c>
      <c r="G374" s="147">
        <v>300000</v>
      </c>
    </row>
    <row r="375" spans="1:7" x14ac:dyDescent="0.2">
      <c r="A375" s="205" t="s">
        <v>914</v>
      </c>
      <c r="B375" s="206"/>
      <c r="C375" s="206"/>
      <c r="D375" s="206"/>
      <c r="E375" s="206"/>
      <c r="F375" s="207"/>
      <c r="G375" s="148">
        <f>SUM(G311:G374)</f>
        <v>313184.78000000003</v>
      </c>
    </row>
    <row r="376" spans="1:7" x14ac:dyDescent="0.2">
      <c r="A376" s="153">
        <v>36970</v>
      </c>
      <c r="B376" s="146" t="s">
        <v>915</v>
      </c>
      <c r="C376" s="146" t="s">
        <v>171</v>
      </c>
      <c r="D376" s="146" t="s">
        <v>480</v>
      </c>
      <c r="E376" s="147">
        <f t="shared" ref="E376" si="13">G376/F376</f>
        <v>150000</v>
      </c>
      <c r="F376" s="146">
        <v>12</v>
      </c>
      <c r="G376" s="147">
        <f>1800000</f>
        <v>1800000</v>
      </c>
    </row>
    <row r="377" spans="1:7" x14ac:dyDescent="0.2">
      <c r="A377" s="205" t="s">
        <v>916</v>
      </c>
      <c r="B377" s="206"/>
      <c r="C377" s="206"/>
      <c r="D377" s="206"/>
      <c r="E377" s="206"/>
      <c r="F377" s="207"/>
      <c r="G377" s="148">
        <f>G376</f>
        <v>1800000</v>
      </c>
    </row>
    <row r="378" spans="1:7" x14ac:dyDescent="0.2">
      <c r="A378" s="146" t="s">
        <v>917</v>
      </c>
      <c r="B378" s="146" t="s">
        <v>918</v>
      </c>
      <c r="C378" s="146" t="s">
        <v>587</v>
      </c>
      <c r="D378" s="146" t="s">
        <v>844</v>
      </c>
      <c r="E378" s="147">
        <f>G378/F378</f>
        <v>177604.16666666666</v>
      </c>
      <c r="F378" s="161">
        <v>12</v>
      </c>
      <c r="G378" s="162">
        <f>9300000/48*11</f>
        <v>2131250</v>
      </c>
    </row>
    <row r="379" spans="1:7" x14ac:dyDescent="0.2">
      <c r="A379" s="146" t="s">
        <v>917</v>
      </c>
      <c r="B379" s="146" t="s">
        <v>918</v>
      </c>
      <c r="C379" s="146" t="s">
        <v>588</v>
      </c>
      <c r="D379" s="146" t="s">
        <v>844</v>
      </c>
      <c r="E379" s="147">
        <f t="shared" ref="E379:E433" si="14">G379/F379</f>
        <v>299520.83333333331</v>
      </c>
      <c r="F379" s="161">
        <v>12</v>
      </c>
      <c r="G379" s="162">
        <f>15684000/48*11</f>
        <v>3594250</v>
      </c>
    </row>
    <row r="380" spans="1:7" x14ac:dyDescent="0.2">
      <c r="A380" s="146" t="s">
        <v>917</v>
      </c>
      <c r="B380" s="146" t="s">
        <v>918</v>
      </c>
      <c r="C380" s="158" t="s">
        <v>442</v>
      </c>
      <c r="D380" s="146" t="s">
        <v>844</v>
      </c>
      <c r="E380" s="147">
        <f t="shared" si="14"/>
        <v>27500</v>
      </c>
      <c r="F380" s="161">
        <v>12</v>
      </c>
      <c r="G380" s="160">
        <v>330000</v>
      </c>
    </row>
    <row r="381" spans="1:7" x14ac:dyDescent="0.2">
      <c r="A381" s="146" t="s">
        <v>917</v>
      </c>
      <c r="B381" s="146" t="s">
        <v>918</v>
      </c>
      <c r="C381" s="158" t="s">
        <v>446</v>
      </c>
      <c r="D381" s="146" t="s">
        <v>844</v>
      </c>
      <c r="E381" s="147">
        <f t="shared" si="14"/>
        <v>16666.666666666668</v>
      </c>
      <c r="F381" s="161">
        <v>12</v>
      </c>
      <c r="G381" s="160">
        <v>200000</v>
      </c>
    </row>
    <row r="382" spans="1:7" x14ac:dyDescent="0.2">
      <c r="A382" s="146" t="s">
        <v>917</v>
      </c>
      <c r="B382" s="146" t="s">
        <v>918</v>
      </c>
      <c r="C382" s="158" t="s">
        <v>453</v>
      </c>
      <c r="D382" s="146" t="s">
        <v>844</v>
      </c>
      <c r="E382" s="147">
        <f t="shared" si="14"/>
        <v>16666.666666666668</v>
      </c>
      <c r="F382" s="161">
        <v>12</v>
      </c>
      <c r="G382" s="160">
        <v>200000</v>
      </c>
    </row>
    <row r="383" spans="1:7" x14ac:dyDescent="0.2">
      <c r="A383" s="146" t="s">
        <v>917</v>
      </c>
      <c r="B383" s="146" t="s">
        <v>918</v>
      </c>
      <c r="C383" s="158" t="s">
        <v>486</v>
      </c>
      <c r="D383" s="146" t="s">
        <v>844</v>
      </c>
      <c r="E383" s="147">
        <f t="shared" si="14"/>
        <v>16666.666666666668</v>
      </c>
      <c r="F383" s="161">
        <v>12</v>
      </c>
      <c r="G383" s="160">
        <v>200000</v>
      </c>
    </row>
    <row r="384" spans="1:7" x14ac:dyDescent="0.2">
      <c r="A384" s="146" t="s">
        <v>917</v>
      </c>
      <c r="B384" s="146" t="s">
        <v>918</v>
      </c>
      <c r="C384" s="158" t="s">
        <v>454</v>
      </c>
      <c r="D384" s="146" t="s">
        <v>844</v>
      </c>
      <c r="E384" s="147">
        <f t="shared" si="14"/>
        <v>72665.435779816486</v>
      </c>
      <c r="F384" s="161">
        <v>12</v>
      </c>
      <c r="G384" s="160">
        <f>(8206344/1.09)-G378-G379-G380-G381-G382-G383-(G386/1.09)</f>
        <v>871985.22935779789</v>
      </c>
    </row>
    <row r="385" spans="1:7" x14ac:dyDescent="0.2">
      <c r="A385" s="146" t="s">
        <v>917</v>
      </c>
      <c r="B385" s="146" t="s">
        <v>918</v>
      </c>
      <c r="C385" s="146" t="s">
        <v>919</v>
      </c>
      <c r="D385" s="146" t="s">
        <v>844</v>
      </c>
      <c r="E385" s="147">
        <f t="shared" si="14"/>
        <v>36457.048333333332</v>
      </c>
      <c r="F385" s="161">
        <v>12</v>
      </c>
      <c r="G385" s="155">
        <v>437484.58</v>
      </c>
    </row>
    <row r="386" spans="1:7" x14ac:dyDescent="0.2">
      <c r="A386" s="146" t="s">
        <v>917</v>
      </c>
      <c r="B386" s="146" t="s">
        <v>918</v>
      </c>
      <c r="C386" s="158" t="s">
        <v>524</v>
      </c>
      <c r="D386" s="146"/>
      <c r="E386" s="147">
        <f t="shared" si="14"/>
        <v>1385.1</v>
      </c>
      <c r="F386" s="161">
        <v>1</v>
      </c>
      <c r="G386" s="157">
        <v>1385.1</v>
      </c>
    </row>
    <row r="387" spans="1:7" x14ac:dyDescent="0.2">
      <c r="A387" s="146" t="s">
        <v>917</v>
      </c>
      <c r="B387" s="146" t="s">
        <v>918</v>
      </c>
      <c r="C387" s="158" t="s">
        <v>525</v>
      </c>
      <c r="D387" s="146"/>
      <c r="E387" s="147">
        <f t="shared" si="14"/>
        <v>7150</v>
      </c>
      <c r="F387" s="161">
        <v>1</v>
      </c>
      <c r="G387" s="157">
        <v>7150</v>
      </c>
    </row>
    <row r="388" spans="1:7" x14ac:dyDescent="0.2">
      <c r="A388" s="146" t="s">
        <v>917</v>
      </c>
      <c r="B388" s="146" t="s">
        <v>918</v>
      </c>
      <c r="C388" s="158" t="s">
        <v>526</v>
      </c>
      <c r="D388" s="146"/>
      <c r="E388" s="147">
        <f t="shared" si="14"/>
        <v>6151.83</v>
      </c>
      <c r="F388" s="161">
        <v>1</v>
      </c>
      <c r="G388" s="157">
        <v>6151.83</v>
      </c>
    </row>
    <row r="389" spans="1:7" x14ac:dyDescent="0.2">
      <c r="A389" s="146" t="s">
        <v>917</v>
      </c>
      <c r="B389" s="146" t="s">
        <v>918</v>
      </c>
      <c r="C389" s="158" t="s">
        <v>527</v>
      </c>
      <c r="D389" s="146"/>
      <c r="E389" s="147">
        <f t="shared" si="14"/>
        <v>19316</v>
      </c>
      <c r="F389" s="161">
        <v>1</v>
      </c>
      <c r="G389" s="157">
        <v>19316</v>
      </c>
    </row>
    <row r="390" spans="1:7" x14ac:dyDescent="0.2">
      <c r="A390" s="146" t="s">
        <v>917</v>
      </c>
      <c r="B390" s="146" t="s">
        <v>918</v>
      </c>
      <c r="C390" s="158" t="s">
        <v>528</v>
      </c>
      <c r="D390" s="146"/>
      <c r="E390" s="147">
        <f t="shared" si="14"/>
        <v>10073</v>
      </c>
      <c r="F390" s="161">
        <v>1</v>
      </c>
      <c r="G390" s="157">
        <v>10073</v>
      </c>
    </row>
    <row r="391" spans="1:7" x14ac:dyDescent="0.2">
      <c r="A391" s="146" t="s">
        <v>917</v>
      </c>
      <c r="B391" s="146" t="s">
        <v>918</v>
      </c>
      <c r="C391" s="158" t="s">
        <v>501</v>
      </c>
      <c r="D391" s="146"/>
      <c r="E391" s="147">
        <f t="shared" si="14"/>
        <v>321.22000000000003</v>
      </c>
      <c r="F391" s="161">
        <v>1</v>
      </c>
      <c r="G391" s="157">
        <v>321.22000000000003</v>
      </c>
    </row>
    <row r="392" spans="1:7" x14ac:dyDescent="0.2">
      <c r="A392" s="146" t="s">
        <v>917</v>
      </c>
      <c r="B392" s="146" t="s">
        <v>918</v>
      </c>
      <c r="C392" s="158" t="s">
        <v>529</v>
      </c>
      <c r="D392" s="146"/>
      <c r="E392" s="147">
        <f t="shared" si="14"/>
        <v>449.1</v>
      </c>
      <c r="F392" s="161">
        <v>1</v>
      </c>
      <c r="G392" s="157">
        <v>449.1</v>
      </c>
    </row>
    <row r="393" spans="1:7" x14ac:dyDescent="0.2">
      <c r="A393" s="146" t="s">
        <v>917</v>
      </c>
      <c r="B393" s="146" t="s">
        <v>918</v>
      </c>
      <c r="C393" s="158" t="s">
        <v>530</v>
      </c>
      <c r="D393" s="146"/>
      <c r="E393" s="147">
        <f t="shared" si="14"/>
        <v>1873.6</v>
      </c>
      <c r="F393" s="161">
        <v>1</v>
      </c>
      <c r="G393" s="157">
        <v>1873.6</v>
      </c>
    </row>
    <row r="394" spans="1:7" x14ac:dyDescent="0.2">
      <c r="A394" s="146" t="s">
        <v>917</v>
      </c>
      <c r="B394" s="146" t="s">
        <v>918</v>
      </c>
      <c r="C394" s="158" t="s">
        <v>531</v>
      </c>
      <c r="D394" s="146"/>
      <c r="E394" s="147">
        <f t="shared" si="14"/>
        <v>241</v>
      </c>
      <c r="F394" s="161">
        <v>1</v>
      </c>
      <c r="G394" s="157">
        <v>241</v>
      </c>
    </row>
    <row r="395" spans="1:7" x14ac:dyDescent="0.2">
      <c r="A395" s="146" t="s">
        <v>917</v>
      </c>
      <c r="B395" s="146" t="s">
        <v>918</v>
      </c>
      <c r="C395" s="158" t="s">
        <v>532</v>
      </c>
      <c r="D395" s="146"/>
      <c r="E395" s="147">
        <f t="shared" si="14"/>
        <v>644.70000000000005</v>
      </c>
      <c r="F395" s="161">
        <v>1</v>
      </c>
      <c r="G395" s="157">
        <v>644.70000000000005</v>
      </c>
    </row>
    <row r="396" spans="1:7" x14ac:dyDescent="0.2">
      <c r="A396" s="146" t="s">
        <v>917</v>
      </c>
      <c r="B396" s="146" t="s">
        <v>918</v>
      </c>
      <c r="C396" s="158" t="s">
        <v>426</v>
      </c>
      <c r="D396" s="146"/>
      <c r="E396" s="147">
        <f t="shared" si="14"/>
        <v>71.45</v>
      </c>
      <c r="F396" s="161">
        <v>1</v>
      </c>
      <c r="G396" s="157">
        <v>71.45</v>
      </c>
    </row>
    <row r="397" spans="1:7" x14ac:dyDescent="0.2">
      <c r="A397" s="146" t="s">
        <v>917</v>
      </c>
      <c r="B397" s="146" t="s">
        <v>918</v>
      </c>
      <c r="C397" s="158" t="s">
        <v>533</v>
      </c>
      <c r="D397" s="146"/>
      <c r="E397" s="147">
        <f t="shared" si="14"/>
        <v>1883.68</v>
      </c>
      <c r="F397" s="161">
        <v>1</v>
      </c>
      <c r="G397" s="157">
        <v>1883.68</v>
      </c>
    </row>
    <row r="398" spans="1:7" x14ac:dyDescent="0.2">
      <c r="A398" s="146" t="s">
        <v>917</v>
      </c>
      <c r="B398" s="146" t="s">
        <v>918</v>
      </c>
      <c r="C398" s="158" t="s">
        <v>534</v>
      </c>
      <c r="D398" s="146"/>
      <c r="E398" s="147">
        <f t="shared" si="14"/>
        <v>143.19999999999999</v>
      </c>
      <c r="F398" s="161">
        <v>1</v>
      </c>
      <c r="G398" s="157">
        <v>143.19999999999999</v>
      </c>
    </row>
    <row r="399" spans="1:7" x14ac:dyDescent="0.2">
      <c r="A399" s="146" t="s">
        <v>917</v>
      </c>
      <c r="B399" s="146" t="s">
        <v>918</v>
      </c>
      <c r="C399" s="158" t="s">
        <v>535</v>
      </c>
      <c r="D399" s="146"/>
      <c r="E399" s="147">
        <f t="shared" si="14"/>
        <v>3742.5</v>
      </c>
      <c r="F399" s="161">
        <v>1</v>
      </c>
      <c r="G399" s="157">
        <v>3742.5</v>
      </c>
    </row>
    <row r="400" spans="1:7" x14ac:dyDescent="0.2">
      <c r="A400" s="146" t="s">
        <v>917</v>
      </c>
      <c r="B400" s="146" t="s">
        <v>918</v>
      </c>
      <c r="C400" s="158" t="s">
        <v>536</v>
      </c>
      <c r="D400" s="146"/>
      <c r="E400" s="147">
        <f t="shared" si="14"/>
        <v>493</v>
      </c>
      <c r="F400" s="161">
        <v>1</v>
      </c>
      <c r="G400" s="157">
        <v>493</v>
      </c>
    </row>
    <row r="401" spans="1:7" x14ac:dyDescent="0.2">
      <c r="A401" s="146" t="s">
        <v>917</v>
      </c>
      <c r="B401" s="146" t="s">
        <v>918</v>
      </c>
      <c r="C401" s="158" t="s">
        <v>537</v>
      </c>
      <c r="D401" s="146"/>
      <c r="E401" s="147">
        <f t="shared" si="14"/>
        <v>560</v>
      </c>
      <c r="F401" s="161">
        <v>1</v>
      </c>
      <c r="G401" s="157">
        <v>560</v>
      </c>
    </row>
    <row r="402" spans="1:7" x14ac:dyDescent="0.2">
      <c r="A402" s="146" t="s">
        <v>917</v>
      </c>
      <c r="B402" s="146" t="s">
        <v>918</v>
      </c>
      <c r="C402" s="158" t="s">
        <v>538</v>
      </c>
      <c r="D402" s="146"/>
      <c r="E402" s="147">
        <f t="shared" si="14"/>
        <v>19196</v>
      </c>
      <c r="F402" s="161">
        <v>1</v>
      </c>
      <c r="G402" s="157">
        <v>19196</v>
      </c>
    </row>
    <row r="403" spans="1:7" x14ac:dyDescent="0.2">
      <c r="A403" s="146" t="s">
        <v>917</v>
      </c>
      <c r="B403" s="146" t="s">
        <v>918</v>
      </c>
      <c r="C403" s="158" t="s">
        <v>539</v>
      </c>
      <c r="D403" s="146"/>
      <c r="E403" s="147">
        <f t="shared" si="14"/>
        <v>197369.86</v>
      </c>
      <c r="F403" s="161">
        <v>1</v>
      </c>
      <c r="G403" s="157">
        <v>197369.86</v>
      </c>
    </row>
    <row r="404" spans="1:7" x14ac:dyDescent="0.2">
      <c r="A404" s="146" t="s">
        <v>917</v>
      </c>
      <c r="B404" s="146" t="s">
        <v>918</v>
      </c>
      <c r="C404" s="158" t="s">
        <v>502</v>
      </c>
      <c r="D404" s="146"/>
      <c r="E404" s="147">
        <f t="shared" si="14"/>
        <v>872.2</v>
      </c>
      <c r="F404" s="161">
        <v>1</v>
      </c>
      <c r="G404" s="157">
        <v>872.2</v>
      </c>
    </row>
    <row r="405" spans="1:7" x14ac:dyDescent="0.2">
      <c r="A405" s="146" t="s">
        <v>917</v>
      </c>
      <c r="B405" s="146" t="s">
        <v>918</v>
      </c>
      <c r="C405" s="158" t="s">
        <v>540</v>
      </c>
      <c r="D405" s="146"/>
      <c r="E405" s="147">
        <f t="shared" si="14"/>
        <v>345</v>
      </c>
      <c r="F405" s="161">
        <v>1</v>
      </c>
      <c r="G405" s="157">
        <v>345</v>
      </c>
    </row>
    <row r="406" spans="1:7" x14ac:dyDescent="0.2">
      <c r="A406" s="146" t="s">
        <v>917</v>
      </c>
      <c r="B406" s="146" t="s">
        <v>918</v>
      </c>
      <c r="C406" s="158" t="s">
        <v>541</v>
      </c>
      <c r="D406" s="146"/>
      <c r="E406" s="147">
        <f t="shared" si="14"/>
        <v>40.200000000000003</v>
      </c>
      <c r="F406" s="161">
        <v>1</v>
      </c>
      <c r="G406" s="157">
        <v>40.200000000000003</v>
      </c>
    </row>
    <row r="407" spans="1:7" x14ac:dyDescent="0.2">
      <c r="A407" s="146" t="s">
        <v>917</v>
      </c>
      <c r="B407" s="146" t="s">
        <v>918</v>
      </c>
      <c r="C407" s="158" t="s">
        <v>542</v>
      </c>
      <c r="D407" s="146"/>
      <c r="E407" s="147">
        <f t="shared" si="14"/>
        <v>21416.2</v>
      </c>
      <c r="F407" s="161">
        <v>1</v>
      </c>
      <c r="G407" s="157">
        <v>21416.2</v>
      </c>
    </row>
    <row r="408" spans="1:7" x14ac:dyDescent="0.2">
      <c r="A408" s="146" t="s">
        <v>917</v>
      </c>
      <c r="B408" s="146" t="s">
        <v>918</v>
      </c>
      <c r="C408" s="158" t="s">
        <v>543</v>
      </c>
      <c r="D408" s="146"/>
      <c r="E408" s="147">
        <f t="shared" si="14"/>
        <v>840</v>
      </c>
      <c r="F408" s="161">
        <v>1</v>
      </c>
      <c r="G408" s="157">
        <v>840</v>
      </c>
    </row>
    <row r="409" spans="1:7" x14ac:dyDescent="0.2">
      <c r="A409" s="146" t="s">
        <v>917</v>
      </c>
      <c r="B409" s="146" t="s">
        <v>918</v>
      </c>
      <c r="C409" s="158" t="s">
        <v>544</v>
      </c>
      <c r="D409" s="146"/>
      <c r="E409" s="147">
        <f t="shared" si="14"/>
        <v>2.2000000000000002</v>
      </c>
      <c r="F409" s="161">
        <v>1</v>
      </c>
      <c r="G409" s="157">
        <v>2.2000000000000002</v>
      </c>
    </row>
    <row r="410" spans="1:7" x14ac:dyDescent="0.2">
      <c r="A410" s="146" t="s">
        <v>917</v>
      </c>
      <c r="B410" s="146" t="s">
        <v>918</v>
      </c>
      <c r="C410" s="158" t="s">
        <v>545</v>
      </c>
      <c r="D410" s="146"/>
      <c r="E410" s="147">
        <f t="shared" si="14"/>
        <v>9193.02</v>
      </c>
      <c r="F410" s="161">
        <v>1</v>
      </c>
      <c r="G410" s="157">
        <v>9193.02</v>
      </c>
    </row>
    <row r="411" spans="1:7" x14ac:dyDescent="0.2">
      <c r="A411" s="146" t="s">
        <v>917</v>
      </c>
      <c r="B411" s="146" t="s">
        <v>918</v>
      </c>
      <c r="C411" s="158" t="s">
        <v>546</v>
      </c>
      <c r="D411" s="146"/>
      <c r="E411" s="147">
        <f t="shared" si="14"/>
        <v>1000</v>
      </c>
      <c r="F411" s="161">
        <v>1</v>
      </c>
      <c r="G411" s="157">
        <v>1000</v>
      </c>
    </row>
    <row r="412" spans="1:7" x14ac:dyDescent="0.2">
      <c r="A412" s="146" t="s">
        <v>917</v>
      </c>
      <c r="B412" s="146" t="s">
        <v>918</v>
      </c>
      <c r="C412" s="158" t="s">
        <v>547</v>
      </c>
      <c r="D412" s="146"/>
      <c r="E412" s="147">
        <f t="shared" si="14"/>
        <v>770.6</v>
      </c>
      <c r="F412" s="161">
        <v>1</v>
      </c>
      <c r="G412" s="157">
        <v>770.6</v>
      </c>
    </row>
    <row r="413" spans="1:7" x14ac:dyDescent="0.2">
      <c r="A413" s="146" t="s">
        <v>917</v>
      </c>
      <c r="B413" s="146" t="s">
        <v>918</v>
      </c>
      <c r="C413" s="158" t="s">
        <v>548</v>
      </c>
      <c r="D413" s="146"/>
      <c r="E413" s="147">
        <f t="shared" si="14"/>
        <v>8967.4</v>
      </c>
      <c r="F413" s="161">
        <v>1</v>
      </c>
      <c r="G413" s="157">
        <v>8967.4</v>
      </c>
    </row>
    <row r="414" spans="1:7" x14ac:dyDescent="0.2">
      <c r="A414" s="146" t="s">
        <v>917</v>
      </c>
      <c r="B414" s="146" t="s">
        <v>918</v>
      </c>
      <c r="C414" s="158" t="s">
        <v>549</v>
      </c>
      <c r="D414" s="146"/>
      <c r="E414" s="147">
        <f t="shared" si="14"/>
        <v>1847.6</v>
      </c>
      <c r="F414" s="161">
        <v>1</v>
      </c>
      <c r="G414" s="157">
        <v>1847.6</v>
      </c>
    </row>
    <row r="415" spans="1:7" x14ac:dyDescent="0.2">
      <c r="A415" s="146" t="s">
        <v>917</v>
      </c>
      <c r="B415" s="146" t="s">
        <v>918</v>
      </c>
      <c r="C415" s="158" t="s">
        <v>550</v>
      </c>
      <c r="D415" s="146"/>
      <c r="E415" s="147">
        <f t="shared" si="14"/>
        <v>463.2</v>
      </c>
      <c r="F415" s="161">
        <v>1</v>
      </c>
      <c r="G415" s="157">
        <v>463.2</v>
      </c>
    </row>
    <row r="416" spans="1:7" x14ac:dyDescent="0.2">
      <c r="A416" s="146" t="s">
        <v>917</v>
      </c>
      <c r="B416" s="146" t="s">
        <v>918</v>
      </c>
      <c r="C416" s="158" t="s">
        <v>551</v>
      </c>
      <c r="D416" s="146"/>
      <c r="E416" s="147">
        <f t="shared" si="14"/>
        <v>2100</v>
      </c>
      <c r="F416" s="161">
        <v>1</v>
      </c>
      <c r="G416" s="157">
        <v>2100</v>
      </c>
    </row>
    <row r="417" spans="1:7" x14ac:dyDescent="0.2">
      <c r="A417" s="146" t="s">
        <v>917</v>
      </c>
      <c r="B417" s="146" t="s">
        <v>918</v>
      </c>
      <c r="C417" s="158" t="s">
        <v>552</v>
      </c>
      <c r="D417" s="146"/>
      <c r="E417" s="147">
        <f t="shared" si="14"/>
        <v>6988</v>
      </c>
      <c r="F417" s="161">
        <v>1</v>
      </c>
      <c r="G417" s="157">
        <v>6988</v>
      </c>
    </row>
    <row r="418" spans="1:7" x14ac:dyDescent="0.2">
      <c r="A418" s="146" t="s">
        <v>917</v>
      </c>
      <c r="B418" s="146" t="s">
        <v>918</v>
      </c>
      <c r="C418" s="158" t="s">
        <v>500</v>
      </c>
      <c r="D418" s="146"/>
      <c r="E418" s="147">
        <f t="shared" si="14"/>
        <v>238</v>
      </c>
      <c r="F418" s="161">
        <v>1</v>
      </c>
      <c r="G418" s="157">
        <v>238</v>
      </c>
    </row>
    <row r="419" spans="1:7" x14ac:dyDescent="0.2">
      <c r="A419" s="146" t="s">
        <v>917</v>
      </c>
      <c r="B419" s="146" t="s">
        <v>918</v>
      </c>
      <c r="C419" s="158" t="s">
        <v>553</v>
      </c>
      <c r="D419" s="146"/>
      <c r="E419" s="147">
        <f t="shared" si="14"/>
        <v>396</v>
      </c>
      <c r="F419" s="161">
        <v>1</v>
      </c>
      <c r="G419" s="157">
        <v>396</v>
      </c>
    </row>
    <row r="420" spans="1:7" x14ac:dyDescent="0.2">
      <c r="A420" s="146" t="s">
        <v>917</v>
      </c>
      <c r="B420" s="146" t="s">
        <v>918</v>
      </c>
      <c r="C420" s="158" t="s">
        <v>554</v>
      </c>
      <c r="D420" s="146"/>
      <c r="E420" s="147">
        <f t="shared" si="14"/>
        <v>30.24</v>
      </c>
      <c r="F420" s="161">
        <v>1</v>
      </c>
      <c r="G420" s="157">
        <v>30.24</v>
      </c>
    </row>
    <row r="421" spans="1:7" x14ac:dyDescent="0.2">
      <c r="A421" s="146" t="s">
        <v>917</v>
      </c>
      <c r="B421" s="146" t="s">
        <v>918</v>
      </c>
      <c r="C421" s="158" t="s">
        <v>555</v>
      </c>
      <c r="D421" s="146"/>
      <c r="E421" s="147">
        <f t="shared" si="14"/>
        <v>367.95</v>
      </c>
      <c r="F421" s="161">
        <v>1</v>
      </c>
      <c r="G421" s="157">
        <v>367.95</v>
      </c>
    </row>
    <row r="422" spans="1:7" x14ac:dyDescent="0.2">
      <c r="A422" s="146" t="s">
        <v>917</v>
      </c>
      <c r="B422" s="146" t="s">
        <v>918</v>
      </c>
      <c r="C422" s="158" t="s">
        <v>556</v>
      </c>
      <c r="D422" s="146"/>
      <c r="E422" s="147">
        <f t="shared" si="14"/>
        <v>2676.68</v>
      </c>
      <c r="F422" s="161">
        <v>1</v>
      </c>
      <c r="G422" s="157">
        <v>2676.68</v>
      </c>
    </row>
    <row r="423" spans="1:7" x14ac:dyDescent="0.2">
      <c r="A423" s="146" t="s">
        <v>917</v>
      </c>
      <c r="B423" s="146" t="s">
        <v>918</v>
      </c>
      <c r="C423" s="158" t="s">
        <v>557</v>
      </c>
      <c r="D423" s="146"/>
      <c r="E423" s="147">
        <f t="shared" si="14"/>
        <v>8104.35</v>
      </c>
      <c r="F423" s="161">
        <v>1</v>
      </c>
      <c r="G423" s="157">
        <v>8104.35</v>
      </c>
    </row>
    <row r="424" spans="1:7" x14ac:dyDescent="0.2">
      <c r="A424" s="146" t="s">
        <v>917</v>
      </c>
      <c r="B424" s="146" t="s">
        <v>918</v>
      </c>
      <c r="C424" s="158" t="s">
        <v>503</v>
      </c>
      <c r="D424" s="146"/>
      <c r="E424" s="147">
        <f t="shared" si="14"/>
        <v>3036</v>
      </c>
      <c r="F424" s="161">
        <v>1</v>
      </c>
      <c r="G424" s="157">
        <v>3036</v>
      </c>
    </row>
    <row r="425" spans="1:7" x14ac:dyDescent="0.2">
      <c r="A425" s="146" t="s">
        <v>917</v>
      </c>
      <c r="B425" s="146" t="s">
        <v>918</v>
      </c>
      <c r="C425" s="158" t="s">
        <v>558</v>
      </c>
      <c r="D425" s="146"/>
      <c r="E425" s="147">
        <f t="shared" si="14"/>
        <v>630</v>
      </c>
      <c r="F425" s="161">
        <v>1</v>
      </c>
      <c r="G425" s="157">
        <v>630</v>
      </c>
    </row>
    <row r="426" spans="1:7" x14ac:dyDescent="0.2">
      <c r="A426" s="146" t="s">
        <v>917</v>
      </c>
      <c r="B426" s="146" t="s">
        <v>918</v>
      </c>
      <c r="C426" s="158" t="s">
        <v>559</v>
      </c>
      <c r="D426" s="146"/>
      <c r="E426" s="147">
        <f t="shared" si="14"/>
        <v>122.8</v>
      </c>
      <c r="F426" s="161">
        <v>1</v>
      </c>
      <c r="G426" s="157">
        <v>122.8</v>
      </c>
    </row>
    <row r="427" spans="1:7" x14ac:dyDescent="0.2">
      <c r="A427" s="146" t="s">
        <v>917</v>
      </c>
      <c r="B427" s="146" t="s">
        <v>918</v>
      </c>
      <c r="C427" s="158" t="s">
        <v>560</v>
      </c>
      <c r="D427" s="146"/>
      <c r="E427" s="147">
        <f t="shared" si="14"/>
        <v>0.13</v>
      </c>
      <c r="F427" s="161">
        <v>1</v>
      </c>
      <c r="G427" s="157">
        <v>0.13</v>
      </c>
    </row>
    <row r="428" spans="1:7" x14ac:dyDescent="0.2">
      <c r="A428" s="146" t="s">
        <v>917</v>
      </c>
      <c r="B428" s="146" t="s">
        <v>918</v>
      </c>
      <c r="C428" s="158" t="s">
        <v>447</v>
      </c>
      <c r="D428" s="146"/>
      <c r="E428" s="147">
        <f t="shared" si="14"/>
        <v>1104</v>
      </c>
      <c r="F428" s="161">
        <v>1</v>
      </c>
      <c r="G428" s="157">
        <v>1104</v>
      </c>
    </row>
    <row r="429" spans="1:7" x14ac:dyDescent="0.2">
      <c r="A429" s="146" t="s">
        <v>917</v>
      </c>
      <c r="B429" s="146" t="s">
        <v>918</v>
      </c>
      <c r="C429" s="158" t="s">
        <v>561</v>
      </c>
      <c r="D429" s="146"/>
      <c r="E429" s="147">
        <f t="shared" si="14"/>
        <v>319</v>
      </c>
      <c r="F429" s="161">
        <v>1</v>
      </c>
      <c r="G429" s="157">
        <v>319</v>
      </c>
    </row>
    <row r="430" spans="1:7" x14ac:dyDescent="0.2">
      <c r="A430" s="146" t="s">
        <v>917</v>
      </c>
      <c r="B430" s="146" t="s">
        <v>918</v>
      </c>
      <c r="C430" s="158" t="s">
        <v>562</v>
      </c>
      <c r="D430" s="146"/>
      <c r="E430" s="147">
        <f t="shared" si="14"/>
        <v>149.4</v>
      </c>
      <c r="F430" s="161">
        <v>1</v>
      </c>
      <c r="G430" s="157">
        <v>149.4</v>
      </c>
    </row>
    <row r="431" spans="1:7" x14ac:dyDescent="0.2">
      <c r="A431" s="146" t="s">
        <v>917</v>
      </c>
      <c r="B431" s="146" t="s">
        <v>918</v>
      </c>
      <c r="C431" s="158" t="s">
        <v>563</v>
      </c>
      <c r="D431" s="146"/>
      <c r="E431" s="147">
        <f t="shared" si="14"/>
        <v>9150</v>
      </c>
      <c r="F431" s="161">
        <v>1</v>
      </c>
      <c r="G431" s="157">
        <v>9150</v>
      </c>
    </row>
    <row r="432" spans="1:7" x14ac:dyDescent="0.2">
      <c r="A432" s="146" t="s">
        <v>917</v>
      </c>
      <c r="B432" s="146" t="s">
        <v>918</v>
      </c>
      <c r="C432" s="158" t="s">
        <v>504</v>
      </c>
      <c r="D432" s="146"/>
      <c r="E432" s="147">
        <f t="shared" si="14"/>
        <v>16940</v>
      </c>
      <c r="F432" s="161">
        <v>1</v>
      </c>
      <c r="G432" s="157">
        <v>16940</v>
      </c>
    </row>
    <row r="433" spans="1:7" x14ac:dyDescent="0.2">
      <c r="A433" s="146" t="s">
        <v>917</v>
      </c>
      <c r="B433" s="146" t="s">
        <v>918</v>
      </c>
      <c r="C433" s="158" t="s">
        <v>505</v>
      </c>
      <c r="D433" s="146"/>
      <c r="E433" s="147">
        <f t="shared" si="14"/>
        <v>23510</v>
      </c>
      <c r="F433" s="161">
        <v>1</v>
      </c>
      <c r="G433" s="157">
        <v>23510</v>
      </c>
    </row>
    <row r="434" spans="1:7" s="134" customFormat="1" x14ac:dyDescent="0.2">
      <c r="A434" s="205" t="s">
        <v>920</v>
      </c>
      <c r="B434" s="206"/>
      <c r="C434" s="206"/>
      <c r="D434" s="206"/>
      <c r="E434" s="206"/>
      <c r="F434" s="207"/>
      <c r="G434" s="148">
        <f>SUM(G378:G433)</f>
        <v>8357655.2193577969</v>
      </c>
    </row>
    <row r="435" spans="1:7" x14ac:dyDescent="0.2">
      <c r="A435" s="146" t="s">
        <v>921</v>
      </c>
      <c r="B435" s="146" t="s">
        <v>922</v>
      </c>
      <c r="C435" s="146" t="s">
        <v>923</v>
      </c>
      <c r="D435" s="146" t="s">
        <v>480</v>
      </c>
      <c r="E435" s="147">
        <f t="shared" ref="E435:E467" si="15">G435/F435</f>
        <v>0.23403164300202839</v>
      </c>
      <c r="F435" s="146">
        <f>9800+14850</f>
        <v>24650</v>
      </c>
      <c r="G435" s="147">
        <f>2798.88+2970</f>
        <v>5768.88</v>
      </c>
    </row>
    <row r="436" spans="1:7" x14ac:dyDescent="0.2">
      <c r="A436" s="146" t="s">
        <v>921</v>
      </c>
      <c r="B436" s="146" t="s">
        <v>922</v>
      </c>
      <c r="C436" s="146" t="s">
        <v>924</v>
      </c>
      <c r="D436" s="146" t="s">
        <v>480</v>
      </c>
      <c r="E436" s="147">
        <f t="shared" si="15"/>
        <v>4.6541897065078688</v>
      </c>
      <c r="F436" s="146">
        <v>2351</v>
      </c>
      <c r="G436" s="147">
        <v>10942</v>
      </c>
    </row>
    <row r="437" spans="1:7" x14ac:dyDescent="0.2">
      <c r="A437" s="146" t="s">
        <v>921</v>
      </c>
      <c r="B437" s="146" t="s">
        <v>922</v>
      </c>
      <c r="C437" s="146" t="s">
        <v>925</v>
      </c>
      <c r="D437" s="146" t="s">
        <v>480</v>
      </c>
      <c r="E437" s="147">
        <f t="shared" si="15"/>
        <v>1.3019451476793249</v>
      </c>
      <c r="F437" s="146">
        <v>16590</v>
      </c>
      <c r="G437" s="147">
        <v>21599.27</v>
      </c>
    </row>
    <row r="438" spans="1:7" x14ac:dyDescent="0.2">
      <c r="A438" s="146" t="s">
        <v>921</v>
      </c>
      <c r="B438" s="146" t="s">
        <v>922</v>
      </c>
      <c r="C438" s="146" t="s">
        <v>926</v>
      </c>
      <c r="D438" s="146" t="s">
        <v>480</v>
      </c>
      <c r="E438" s="147">
        <f t="shared" si="15"/>
        <v>1.1599999999999999</v>
      </c>
      <c r="F438" s="146">
        <v>11000</v>
      </c>
      <c r="G438" s="147">
        <v>12760</v>
      </c>
    </row>
    <row r="439" spans="1:7" x14ac:dyDescent="0.2">
      <c r="A439" s="146" t="s">
        <v>921</v>
      </c>
      <c r="B439" s="146" t="s">
        <v>922</v>
      </c>
      <c r="C439" s="146" t="s">
        <v>927</v>
      </c>
      <c r="D439" s="146" t="s">
        <v>480</v>
      </c>
      <c r="E439" s="147">
        <f t="shared" si="15"/>
        <v>3.1349</v>
      </c>
      <c r="F439" s="146">
        <v>2200</v>
      </c>
      <c r="G439" s="147">
        <v>6896.78</v>
      </c>
    </row>
    <row r="440" spans="1:7" x14ac:dyDescent="0.2">
      <c r="A440" s="146" t="s">
        <v>921</v>
      </c>
      <c r="B440" s="146" t="s">
        <v>922</v>
      </c>
      <c r="C440" s="146" t="s">
        <v>928</v>
      </c>
      <c r="D440" s="146" t="s">
        <v>480</v>
      </c>
      <c r="E440" s="147">
        <f t="shared" si="15"/>
        <v>3.9537142857142857</v>
      </c>
      <c r="F440" s="146">
        <v>350</v>
      </c>
      <c r="G440" s="147">
        <v>1383.8</v>
      </c>
    </row>
    <row r="441" spans="1:7" x14ac:dyDescent="0.2">
      <c r="A441" s="146" t="s">
        <v>921</v>
      </c>
      <c r="B441" s="146" t="s">
        <v>922</v>
      </c>
      <c r="C441" s="146" t="s">
        <v>929</v>
      </c>
      <c r="D441" s="146" t="s">
        <v>480</v>
      </c>
      <c r="E441" s="147">
        <f t="shared" si="15"/>
        <v>4.0460000000000003</v>
      </c>
      <c r="F441" s="146">
        <v>300</v>
      </c>
      <c r="G441" s="147">
        <v>1213.8</v>
      </c>
    </row>
    <row r="442" spans="1:7" x14ac:dyDescent="0.2">
      <c r="A442" s="146" t="s">
        <v>921</v>
      </c>
      <c r="B442" s="146" t="s">
        <v>922</v>
      </c>
      <c r="C442" s="146" t="s">
        <v>1231</v>
      </c>
      <c r="D442" s="146" t="s">
        <v>480</v>
      </c>
      <c r="E442" s="147">
        <f>3.98</f>
        <v>3.98</v>
      </c>
      <c r="F442" s="146">
        <f>1130+175+355+1000+5+640+50+440+170+200</f>
        <v>4165</v>
      </c>
      <c r="G442" s="147">
        <f>F442*E442</f>
        <v>16576.7</v>
      </c>
    </row>
    <row r="443" spans="1:7" x14ac:dyDescent="0.2">
      <c r="A443" s="146" t="s">
        <v>921</v>
      </c>
      <c r="B443" s="146" t="s">
        <v>922</v>
      </c>
      <c r="C443" s="146" t="s">
        <v>1229</v>
      </c>
      <c r="D443" s="146" t="s">
        <v>480</v>
      </c>
      <c r="E443" s="147">
        <v>5.2</v>
      </c>
      <c r="F443" s="146">
        <f>400+350+50+220+400+400+100</f>
        <v>1920</v>
      </c>
      <c r="G443" s="147">
        <f>F443*E443</f>
        <v>9984</v>
      </c>
    </row>
    <row r="444" spans="1:7" x14ac:dyDescent="0.2">
      <c r="A444" s="146" t="s">
        <v>921</v>
      </c>
      <c r="B444" s="146" t="s">
        <v>922</v>
      </c>
      <c r="C444" s="146" t="s">
        <v>930</v>
      </c>
      <c r="D444" s="146" t="s">
        <v>480</v>
      </c>
      <c r="E444" s="147">
        <f t="shared" si="15"/>
        <v>28</v>
      </c>
      <c r="F444" s="146">
        <v>20</v>
      </c>
      <c r="G444" s="147">
        <v>560</v>
      </c>
    </row>
    <row r="445" spans="1:7" x14ac:dyDescent="0.2">
      <c r="A445" s="146" t="s">
        <v>921</v>
      </c>
      <c r="B445" s="146" t="s">
        <v>922</v>
      </c>
      <c r="C445" s="146" t="s">
        <v>1230</v>
      </c>
      <c r="D445" s="146" t="s">
        <v>480</v>
      </c>
      <c r="E445" s="147">
        <v>1.2</v>
      </c>
      <c r="F445" s="146">
        <f>2235+630+300</f>
        <v>3165</v>
      </c>
      <c r="G445" s="147">
        <f>F445*E445</f>
        <v>3798</v>
      </c>
    </row>
    <row r="446" spans="1:7" x14ac:dyDescent="0.2">
      <c r="A446" s="146" t="s">
        <v>921</v>
      </c>
      <c r="B446" s="146" t="s">
        <v>922</v>
      </c>
      <c r="C446" s="146" t="s">
        <v>931</v>
      </c>
      <c r="D446" s="146" t="s">
        <v>480</v>
      </c>
      <c r="E446" s="147">
        <f t="shared" si="15"/>
        <v>3.3800000000000003</v>
      </c>
      <c r="F446" s="146">
        <v>24</v>
      </c>
      <c r="G446" s="147">
        <v>81.12</v>
      </c>
    </row>
    <row r="447" spans="1:7" x14ac:dyDescent="0.2">
      <c r="A447" s="146" t="s">
        <v>921</v>
      </c>
      <c r="B447" s="146" t="s">
        <v>922</v>
      </c>
      <c r="C447" s="146" t="s">
        <v>932</v>
      </c>
      <c r="D447" s="146" t="s">
        <v>480</v>
      </c>
      <c r="E447" s="147">
        <f t="shared" si="15"/>
        <v>2.5783333333333336</v>
      </c>
      <c r="F447" s="146">
        <v>360</v>
      </c>
      <c r="G447" s="147">
        <v>928.2</v>
      </c>
    </row>
    <row r="448" spans="1:7" x14ac:dyDescent="0.2">
      <c r="A448" s="146" t="s">
        <v>921</v>
      </c>
      <c r="B448" s="146" t="s">
        <v>922</v>
      </c>
      <c r="C448" s="146" t="s">
        <v>933</v>
      </c>
      <c r="D448" s="146" t="s">
        <v>480</v>
      </c>
      <c r="E448" s="147">
        <f t="shared" si="15"/>
        <v>2.6496875000000002</v>
      </c>
      <c r="F448" s="146">
        <v>384</v>
      </c>
      <c r="G448" s="147">
        <v>1017.48</v>
      </c>
    </row>
    <row r="449" spans="1:7" x14ac:dyDescent="0.2">
      <c r="A449" s="146" t="s">
        <v>921</v>
      </c>
      <c r="B449" s="146" t="s">
        <v>922</v>
      </c>
      <c r="C449" s="146" t="s">
        <v>934</v>
      </c>
      <c r="D449" s="146" t="s">
        <v>480</v>
      </c>
      <c r="E449" s="147">
        <f t="shared" si="15"/>
        <v>1.6659999999999999</v>
      </c>
      <c r="F449" s="146">
        <v>4650</v>
      </c>
      <c r="G449" s="147">
        <v>7746.9</v>
      </c>
    </row>
    <row r="450" spans="1:7" x14ac:dyDescent="0.2">
      <c r="A450" s="146" t="s">
        <v>921</v>
      </c>
      <c r="B450" s="146" t="s">
        <v>922</v>
      </c>
      <c r="C450" s="146" t="s">
        <v>935</v>
      </c>
      <c r="D450" s="146" t="s">
        <v>480</v>
      </c>
      <c r="E450" s="147">
        <f t="shared" si="15"/>
        <v>4.0182150537634413</v>
      </c>
      <c r="F450" s="146">
        <v>930</v>
      </c>
      <c r="G450" s="147">
        <v>3736.94</v>
      </c>
    </row>
    <row r="451" spans="1:7" x14ac:dyDescent="0.2">
      <c r="A451" s="146" t="s">
        <v>921</v>
      </c>
      <c r="B451" s="146" t="s">
        <v>922</v>
      </c>
      <c r="C451" s="146" t="s">
        <v>936</v>
      </c>
      <c r="D451" s="146" t="s">
        <v>480</v>
      </c>
      <c r="E451" s="147">
        <f t="shared" si="15"/>
        <v>109.4558734939759</v>
      </c>
      <c r="F451" s="146">
        <v>332</v>
      </c>
      <c r="G451" s="147">
        <v>36339.35</v>
      </c>
    </row>
    <row r="452" spans="1:7" x14ac:dyDescent="0.2">
      <c r="A452" s="146" t="s">
        <v>921</v>
      </c>
      <c r="B452" s="146" t="s">
        <v>922</v>
      </c>
      <c r="C452" s="146" t="s">
        <v>937</v>
      </c>
      <c r="D452" s="146" t="s">
        <v>480</v>
      </c>
      <c r="E452" s="147">
        <f t="shared" si="15"/>
        <v>590.08999999999992</v>
      </c>
      <c r="F452" s="146">
        <v>5</v>
      </c>
      <c r="G452" s="147">
        <v>2950.45</v>
      </c>
    </row>
    <row r="453" spans="1:7" x14ac:dyDescent="0.2">
      <c r="A453" s="146" t="s">
        <v>921</v>
      </c>
      <c r="B453" s="146" t="s">
        <v>922</v>
      </c>
      <c r="C453" s="146" t="s">
        <v>938</v>
      </c>
      <c r="D453" s="146" t="s">
        <v>701</v>
      </c>
      <c r="E453" s="147">
        <f t="shared" si="15"/>
        <v>8.5500000000000007</v>
      </c>
      <c r="F453" s="146">
        <v>1530</v>
      </c>
      <c r="G453" s="147">
        <v>13081.5</v>
      </c>
    </row>
    <row r="454" spans="1:7" x14ac:dyDescent="0.2">
      <c r="A454" s="146" t="s">
        <v>921</v>
      </c>
      <c r="B454" s="146" t="s">
        <v>922</v>
      </c>
      <c r="C454" s="146" t="s">
        <v>939</v>
      </c>
      <c r="D454" s="146" t="s">
        <v>701</v>
      </c>
      <c r="E454" s="147">
        <f t="shared" si="15"/>
        <v>8.07</v>
      </c>
      <c r="F454" s="146">
        <v>150</v>
      </c>
      <c r="G454" s="147">
        <v>1210.5</v>
      </c>
    </row>
    <row r="455" spans="1:7" x14ac:dyDescent="0.2">
      <c r="A455" s="146" t="s">
        <v>921</v>
      </c>
      <c r="B455" s="146" t="s">
        <v>922</v>
      </c>
      <c r="C455" s="146" t="s">
        <v>940</v>
      </c>
      <c r="D455" s="146" t="s">
        <v>701</v>
      </c>
      <c r="E455" s="147">
        <f t="shared" si="15"/>
        <v>8.5500000000000007</v>
      </c>
      <c r="F455" s="146">
        <v>1530</v>
      </c>
      <c r="G455" s="147">
        <v>13081.5</v>
      </c>
    </row>
    <row r="456" spans="1:7" x14ac:dyDescent="0.2">
      <c r="A456" s="146" t="s">
        <v>921</v>
      </c>
      <c r="B456" s="146" t="s">
        <v>922</v>
      </c>
      <c r="C456" s="146" t="s">
        <v>941</v>
      </c>
      <c r="D456" s="146" t="s">
        <v>480</v>
      </c>
      <c r="E456" s="147">
        <f t="shared" si="15"/>
        <v>62.316204819277104</v>
      </c>
      <c r="F456" s="146">
        <v>166</v>
      </c>
      <c r="G456" s="147">
        <v>10344.49</v>
      </c>
    </row>
    <row r="457" spans="1:7" x14ac:dyDescent="0.2">
      <c r="A457" s="146" t="s">
        <v>921</v>
      </c>
      <c r="B457" s="146" t="s">
        <v>922</v>
      </c>
      <c r="C457" s="146" t="s">
        <v>942</v>
      </c>
      <c r="D457" s="146" t="s">
        <v>480</v>
      </c>
      <c r="E457" s="147">
        <f t="shared" si="15"/>
        <v>124.95</v>
      </c>
      <c r="F457" s="146">
        <v>5</v>
      </c>
      <c r="G457" s="147">
        <v>624.75</v>
      </c>
    </row>
    <row r="458" spans="1:7" x14ac:dyDescent="0.2">
      <c r="A458" s="146" t="s">
        <v>921</v>
      </c>
      <c r="B458" s="146" t="s">
        <v>922</v>
      </c>
      <c r="C458" s="146" t="s">
        <v>943</v>
      </c>
      <c r="D458" s="146" t="s">
        <v>480</v>
      </c>
      <c r="E458" s="147">
        <f t="shared" si="15"/>
        <v>3.3081999999999998</v>
      </c>
      <c r="F458" s="146">
        <v>800</v>
      </c>
      <c r="G458" s="147">
        <v>2646.56</v>
      </c>
    </row>
    <row r="459" spans="1:7" x14ac:dyDescent="0.2">
      <c r="A459" s="146" t="s">
        <v>921</v>
      </c>
      <c r="B459" s="146" t="s">
        <v>922</v>
      </c>
      <c r="C459" s="146" t="s">
        <v>944</v>
      </c>
      <c r="D459" s="146" t="s">
        <v>480</v>
      </c>
      <c r="E459" s="147">
        <f t="shared" si="15"/>
        <v>705.73466666666673</v>
      </c>
      <c r="F459" s="146">
        <v>15</v>
      </c>
      <c r="G459" s="147">
        <v>10586.02</v>
      </c>
    </row>
    <row r="460" spans="1:7" x14ac:dyDescent="0.2">
      <c r="A460" s="146" t="s">
        <v>921</v>
      </c>
      <c r="B460" s="146" t="s">
        <v>922</v>
      </c>
      <c r="C460" s="146" t="s">
        <v>945</v>
      </c>
      <c r="D460" s="146" t="s">
        <v>480</v>
      </c>
      <c r="E460" s="147">
        <f t="shared" si="15"/>
        <v>26.025300000000001</v>
      </c>
      <c r="F460" s="146">
        <v>100</v>
      </c>
      <c r="G460" s="147">
        <v>2602.5300000000002</v>
      </c>
    </row>
    <row r="461" spans="1:7" x14ac:dyDescent="0.2">
      <c r="A461" s="146" t="s">
        <v>921</v>
      </c>
      <c r="B461" s="146" t="s">
        <v>922</v>
      </c>
      <c r="C461" s="146" t="s">
        <v>946</v>
      </c>
      <c r="D461" s="146" t="s">
        <v>480</v>
      </c>
      <c r="E461" s="147">
        <f t="shared" si="15"/>
        <v>52.479187500000002</v>
      </c>
      <c r="F461" s="146">
        <v>160</v>
      </c>
      <c r="G461" s="147">
        <v>8396.67</v>
      </c>
    </row>
    <row r="462" spans="1:7" x14ac:dyDescent="0.2">
      <c r="A462" s="146" t="s">
        <v>921</v>
      </c>
      <c r="B462" s="146" t="s">
        <v>922</v>
      </c>
      <c r="C462" s="146" t="s">
        <v>947</v>
      </c>
      <c r="D462" s="146" t="s">
        <v>480</v>
      </c>
      <c r="E462" s="147">
        <f t="shared" si="15"/>
        <v>2.1050482758620692</v>
      </c>
      <c r="F462" s="146">
        <f>1150+300</f>
        <v>1450</v>
      </c>
      <c r="G462" s="147">
        <f>2502.32+550</f>
        <v>3052.32</v>
      </c>
    </row>
    <row r="463" spans="1:7" x14ac:dyDescent="0.2">
      <c r="A463" s="146" t="s">
        <v>921</v>
      </c>
      <c r="B463" s="146" t="s">
        <v>922</v>
      </c>
      <c r="C463" s="146" t="s">
        <v>948</v>
      </c>
      <c r="D463" s="146" t="s">
        <v>480</v>
      </c>
      <c r="E463" s="147">
        <f t="shared" si="15"/>
        <v>81.677672955974842</v>
      </c>
      <c r="F463" s="146">
        <f>127+26+6</f>
        <v>159</v>
      </c>
      <c r="G463" s="147">
        <f>3367+2720.9+1762.95+5135.9</f>
        <v>12986.75</v>
      </c>
    </row>
    <row r="464" spans="1:7" x14ac:dyDescent="0.2">
      <c r="A464" s="146" t="s">
        <v>921</v>
      </c>
      <c r="B464" s="146" t="s">
        <v>922</v>
      </c>
      <c r="C464" s="146" t="s">
        <v>949</v>
      </c>
      <c r="D464" s="146" t="s">
        <v>480</v>
      </c>
      <c r="E464" s="147">
        <f t="shared" si="15"/>
        <v>800</v>
      </c>
      <c r="F464" s="146">
        <v>1</v>
      </c>
      <c r="G464" s="147">
        <v>800</v>
      </c>
    </row>
    <row r="465" spans="1:7" x14ac:dyDescent="0.2">
      <c r="A465" s="146" t="s">
        <v>921</v>
      </c>
      <c r="B465" s="146" t="s">
        <v>922</v>
      </c>
      <c r="C465" s="146" t="s">
        <v>950</v>
      </c>
      <c r="D465" s="146" t="s">
        <v>480</v>
      </c>
      <c r="E465" s="147">
        <f t="shared" si="15"/>
        <v>132.91666666666666</v>
      </c>
      <c r="F465" s="146">
        <v>6</v>
      </c>
      <c r="G465" s="147">
        <v>797.5</v>
      </c>
    </row>
    <row r="466" spans="1:7" x14ac:dyDescent="0.2">
      <c r="A466" s="146" t="s">
        <v>921</v>
      </c>
      <c r="B466" s="146" t="s">
        <v>922</v>
      </c>
      <c r="C466" s="146" t="s">
        <v>952</v>
      </c>
      <c r="D466" s="146" t="s">
        <v>480</v>
      </c>
      <c r="E466" s="147">
        <f t="shared" si="15"/>
        <v>2.5447058823529414</v>
      </c>
      <c r="F466" s="146">
        <v>425</v>
      </c>
      <c r="G466" s="147">
        <v>1081.5</v>
      </c>
    </row>
    <row r="467" spans="1:7" x14ac:dyDescent="0.2">
      <c r="A467" s="146" t="s">
        <v>921</v>
      </c>
      <c r="B467" s="146" t="s">
        <v>922</v>
      </c>
      <c r="C467" s="146" t="s">
        <v>953</v>
      </c>
      <c r="D467" s="146" t="s">
        <v>480</v>
      </c>
      <c r="E467" s="147">
        <f t="shared" si="15"/>
        <v>1.5023268698060941</v>
      </c>
      <c r="F467" s="146">
        <v>1805</v>
      </c>
      <c r="G467" s="147">
        <v>2711.7</v>
      </c>
    </row>
    <row r="468" spans="1:7" x14ac:dyDescent="0.2">
      <c r="A468" s="146" t="s">
        <v>921</v>
      </c>
      <c r="B468" s="146" t="s">
        <v>922</v>
      </c>
      <c r="C468" s="146" t="s">
        <v>954</v>
      </c>
      <c r="D468" s="146" t="s">
        <v>480</v>
      </c>
      <c r="E468" s="147">
        <f t="shared" ref="E468:E501" si="16">G468/F468</f>
        <v>2.812875</v>
      </c>
      <c r="F468" s="146">
        <v>160</v>
      </c>
      <c r="G468" s="147">
        <v>450.06</v>
      </c>
    </row>
    <row r="469" spans="1:7" x14ac:dyDescent="0.2">
      <c r="A469" s="146" t="s">
        <v>921</v>
      </c>
      <c r="B469" s="146" t="s">
        <v>922</v>
      </c>
      <c r="C469" s="146" t="s">
        <v>955</v>
      </c>
      <c r="D469" s="146" t="s">
        <v>480</v>
      </c>
      <c r="E469" s="147">
        <f t="shared" si="16"/>
        <v>4.6350563380281686</v>
      </c>
      <c r="F469" s="146">
        <v>710</v>
      </c>
      <c r="G469" s="147">
        <v>3290.89</v>
      </c>
    </row>
    <row r="470" spans="1:7" x14ac:dyDescent="0.2">
      <c r="A470" s="146" t="s">
        <v>921</v>
      </c>
      <c r="B470" s="146" t="s">
        <v>922</v>
      </c>
      <c r="C470" s="146" t="s">
        <v>956</v>
      </c>
      <c r="D470" s="146" t="s">
        <v>480</v>
      </c>
      <c r="E470" s="147">
        <f t="shared" si="16"/>
        <v>148.75</v>
      </c>
      <c r="F470" s="146">
        <v>1</v>
      </c>
      <c r="G470" s="147">
        <v>148.75</v>
      </c>
    </row>
    <row r="471" spans="1:7" x14ac:dyDescent="0.2">
      <c r="A471" s="146" t="s">
        <v>921</v>
      </c>
      <c r="B471" s="146" t="s">
        <v>922</v>
      </c>
      <c r="C471" s="146" t="s">
        <v>957</v>
      </c>
      <c r="D471" s="146" t="s">
        <v>480</v>
      </c>
      <c r="E471" s="147">
        <f t="shared" si="16"/>
        <v>0.99185068493150674</v>
      </c>
      <c r="F471" s="146">
        <v>43800</v>
      </c>
      <c r="G471" s="147">
        <v>43443.06</v>
      </c>
    </row>
    <row r="472" spans="1:7" x14ac:dyDescent="0.2">
      <c r="A472" s="146" t="s">
        <v>921</v>
      </c>
      <c r="B472" s="146" t="s">
        <v>922</v>
      </c>
      <c r="C472" s="146" t="s">
        <v>958</v>
      </c>
      <c r="D472" s="146" t="s">
        <v>480</v>
      </c>
      <c r="E472" s="147">
        <f t="shared" si="16"/>
        <v>2.7818678160919545</v>
      </c>
      <c r="F472" s="146">
        <f>60+60+120+264+300+240</f>
        <v>1044</v>
      </c>
      <c r="G472" s="147">
        <f>172.55+771.32+290+172.55+807.65+690.2</f>
        <v>2904.2700000000004</v>
      </c>
    </row>
    <row r="473" spans="1:7" x14ac:dyDescent="0.2">
      <c r="A473" s="146" t="s">
        <v>921</v>
      </c>
      <c r="B473" s="146" t="s">
        <v>922</v>
      </c>
      <c r="C473" s="146" t="s">
        <v>959</v>
      </c>
      <c r="D473" s="146" t="s">
        <v>480</v>
      </c>
      <c r="E473" s="147">
        <f t="shared" si="16"/>
        <v>52.36</v>
      </c>
      <c r="F473" s="146">
        <v>50</v>
      </c>
      <c r="G473" s="147">
        <v>2618</v>
      </c>
    </row>
    <row r="474" spans="1:7" x14ac:dyDescent="0.2">
      <c r="A474" s="146" t="s">
        <v>921</v>
      </c>
      <c r="B474" s="146" t="s">
        <v>922</v>
      </c>
      <c r="C474" s="146" t="s">
        <v>960</v>
      </c>
      <c r="D474" s="146" t="s">
        <v>480</v>
      </c>
      <c r="E474" s="147">
        <f t="shared" si="16"/>
        <v>725.39499999999998</v>
      </c>
      <c r="F474" s="146">
        <v>10</v>
      </c>
      <c r="G474" s="147">
        <v>7253.95</v>
      </c>
    </row>
    <row r="475" spans="1:7" x14ac:dyDescent="0.2">
      <c r="A475" s="146" t="s">
        <v>921</v>
      </c>
      <c r="B475" s="146" t="s">
        <v>922</v>
      </c>
      <c r="C475" s="146" t="s">
        <v>961</v>
      </c>
      <c r="D475" s="146" t="s">
        <v>480</v>
      </c>
      <c r="E475" s="147">
        <f t="shared" si="16"/>
        <v>643.19799999999998</v>
      </c>
      <c r="F475" s="146">
        <v>5</v>
      </c>
      <c r="G475" s="147">
        <v>3215.99</v>
      </c>
    </row>
    <row r="476" spans="1:7" x14ac:dyDescent="0.2">
      <c r="A476" s="146" t="s">
        <v>921</v>
      </c>
      <c r="B476" s="146" t="s">
        <v>922</v>
      </c>
      <c r="C476" s="146" t="s">
        <v>962</v>
      </c>
      <c r="D476" s="146" t="s">
        <v>480</v>
      </c>
      <c r="E476" s="147">
        <f t="shared" si="16"/>
        <v>7.1399999999999991E-2</v>
      </c>
      <c r="F476" s="146">
        <v>700</v>
      </c>
      <c r="G476" s="147">
        <v>49.98</v>
      </c>
    </row>
    <row r="477" spans="1:7" x14ac:dyDescent="0.2">
      <c r="A477" s="146" t="s">
        <v>921</v>
      </c>
      <c r="B477" s="146" t="s">
        <v>922</v>
      </c>
      <c r="C477" s="146" t="s">
        <v>964</v>
      </c>
      <c r="D477" s="146" t="s">
        <v>677</v>
      </c>
      <c r="E477" s="147">
        <f t="shared" si="16"/>
        <v>38.913000000000004</v>
      </c>
      <c r="F477" s="146">
        <v>60</v>
      </c>
      <c r="G477" s="147">
        <v>2334.7800000000002</v>
      </c>
    </row>
    <row r="478" spans="1:7" x14ac:dyDescent="0.2">
      <c r="A478" s="146" t="s">
        <v>921</v>
      </c>
      <c r="B478" s="146" t="s">
        <v>922</v>
      </c>
      <c r="C478" s="146" t="s">
        <v>965</v>
      </c>
      <c r="D478" s="146" t="s">
        <v>480</v>
      </c>
      <c r="E478" s="147">
        <f t="shared" si="16"/>
        <v>385.18</v>
      </c>
      <c r="F478" s="146">
        <v>1</v>
      </c>
      <c r="G478" s="147">
        <v>385.18</v>
      </c>
    </row>
    <row r="479" spans="1:7" x14ac:dyDescent="0.2">
      <c r="A479" s="146" t="s">
        <v>921</v>
      </c>
      <c r="B479" s="146" t="s">
        <v>922</v>
      </c>
      <c r="C479" s="146" t="s">
        <v>966</v>
      </c>
      <c r="D479" s="146" t="s">
        <v>967</v>
      </c>
      <c r="E479" s="147">
        <f t="shared" si="16"/>
        <v>10.8765</v>
      </c>
      <c r="F479" s="146">
        <v>60</v>
      </c>
      <c r="G479" s="147">
        <v>652.59</v>
      </c>
    </row>
    <row r="480" spans="1:7" x14ac:dyDescent="0.2">
      <c r="A480" s="146" t="s">
        <v>921</v>
      </c>
      <c r="B480" s="146" t="s">
        <v>922</v>
      </c>
      <c r="C480" s="146" t="s">
        <v>968</v>
      </c>
      <c r="D480" s="146" t="s">
        <v>967</v>
      </c>
      <c r="E480" s="147">
        <f t="shared" si="16"/>
        <v>10.582083333333333</v>
      </c>
      <c r="F480" s="146">
        <v>48</v>
      </c>
      <c r="G480" s="147">
        <v>507.94</v>
      </c>
    </row>
    <row r="481" spans="1:7" x14ac:dyDescent="0.2">
      <c r="A481" s="146" t="s">
        <v>921</v>
      </c>
      <c r="B481" s="146" t="s">
        <v>922</v>
      </c>
      <c r="C481" s="146" t="s">
        <v>969</v>
      </c>
      <c r="D481" s="146" t="s">
        <v>967</v>
      </c>
      <c r="E481" s="147">
        <f t="shared" si="16"/>
        <v>11.159833333333333</v>
      </c>
      <c r="F481" s="146">
        <v>60</v>
      </c>
      <c r="G481" s="147">
        <v>669.59</v>
      </c>
    </row>
    <row r="482" spans="1:7" x14ac:dyDescent="0.2">
      <c r="A482" s="146" t="s">
        <v>921</v>
      </c>
      <c r="B482" s="146" t="s">
        <v>922</v>
      </c>
      <c r="C482" s="146" t="s">
        <v>970</v>
      </c>
      <c r="D482" s="146" t="s">
        <v>480</v>
      </c>
      <c r="E482" s="147">
        <f t="shared" si="16"/>
        <v>2.3800000000000003</v>
      </c>
      <c r="F482" s="146">
        <v>705</v>
      </c>
      <c r="G482" s="147">
        <f>238+1439.9</f>
        <v>1677.9</v>
      </c>
    </row>
    <row r="483" spans="1:7" x14ac:dyDescent="0.2">
      <c r="A483" s="146" t="s">
        <v>921</v>
      </c>
      <c r="B483" s="146" t="s">
        <v>922</v>
      </c>
      <c r="C483" s="146" t="s">
        <v>972</v>
      </c>
      <c r="D483" s="146" t="s">
        <v>480</v>
      </c>
      <c r="E483" s="147">
        <f t="shared" si="16"/>
        <v>2.9</v>
      </c>
      <c r="F483" s="146">
        <v>50</v>
      </c>
      <c r="G483" s="147">
        <v>145</v>
      </c>
    </row>
    <row r="484" spans="1:7" x14ac:dyDescent="0.2">
      <c r="A484" s="146" t="s">
        <v>921</v>
      </c>
      <c r="B484" s="146" t="s">
        <v>922</v>
      </c>
      <c r="C484" s="146" t="s">
        <v>973</v>
      </c>
      <c r="D484" s="146" t="s">
        <v>480</v>
      </c>
      <c r="E484" s="147">
        <f t="shared" si="16"/>
        <v>1300</v>
      </c>
      <c r="F484" s="146">
        <v>3</v>
      </c>
      <c r="G484" s="147">
        <v>3900</v>
      </c>
    </row>
    <row r="485" spans="1:7" x14ac:dyDescent="0.2">
      <c r="A485" s="146" t="s">
        <v>921</v>
      </c>
      <c r="B485" s="146" t="s">
        <v>922</v>
      </c>
      <c r="C485" s="146" t="s">
        <v>974</v>
      </c>
      <c r="D485" s="146" t="s">
        <v>480</v>
      </c>
      <c r="E485" s="147">
        <f t="shared" si="16"/>
        <v>2.9868999999999999</v>
      </c>
      <c r="F485" s="146">
        <v>100</v>
      </c>
      <c r="G485" s="147">
        <v>298.69</v>
      </c>
    </row>
    <row r="486" spans="1:7" x14ac:dyDescent="0.2">
      <c r="A486" s="146" t="s">
        <v>921</v>
      </c>
      <c r="B486" s="146" t="s">
        <v>922</v>
      </c>
      <c r="C486" s="146" t="s">
        <v>975</v>
      </c>
      <c r="D486" s="146" t="s">
        <v>480</v>
      </c>
      <c r="E486" s="147">
        <f t="shared" si="16"/>
        <v>590.08999999999992</v>
      </c>
      <c r="F486" s="146">
        <v>5</v>
      </c>
      <c r="G486" s="147">
        <v>2950.45</v>
      </c>
    </row>
    <row r="487" spans="1:7" x14ac:dyDescent="0.2">
      <c r="A487" s="146" t="s">
        <v>921</v>
      </c>
      <c r="B487" s="146" t="s">
        <v>922</v>
      </c>
      <c r="C487" s="146" t="s">
        <v>976</v>
      </c>
      <c r="D487" s="146" t="s">
        <v>480</v>
      </c>
      <c r="E487" s="147">
        <f t="shared" si="16"/>
        <v>36.746499999999997</v>
      </c>
      <c r="F487" s="146">
        <v>200</v>
      </c>
      <c r="G487" s="147">
        <v>7349.3</v>
      </c>
    </row>
    <row r="488" spans="1:7" x14ac:dyDescent="0.2">
      <c r="A488" s="146" t="s">
        <v>921</v>
      </c>
      <c r="B488" s="146" t="s">
        <v>922</v>
      </c>
      <c r="C488" s="146" t="s">
        <v>977</v>
      </c>
      <c r="D488" s="146" t="s">
        <v>480</v>
      </c>
      <c r="E488" s="147">
        <f t="shared" si="16"/>
        <v>51.863636363636367</v>
      </c>
      <c r="F488" s="146">
        <v>110</v>
      </c>
      <c r="G488" s="147">
        <v>5705</v>
      </c>
    </row>
    <row r="489" spans="1:7" x14ac:dyDescent="0.2">
      <c r="A489" s="146" t="s">
        <v>921</v>
      </c>
      <c r="B489" s="146" t="s">
        <v>922</v>
      </c>
      <c r="C489" s="146" t="s">
        <v>978</v>
      </c>
      <c r="D489" s="146" t="s">
        <v>480</v>
      </c>
      <c r="E489" s="147">
        <f t="shared" si="16"/>
        <v>12.151300000000001</v>
      </c>
      <c r="F489" s="146">
        <v>200</v>
      </c>
      <c r="G489" s="147">
        <v>2430.2600000000002</v>
      </c>
    </row>
    <row r="490" spans="1:7" x14ac:dyDescent="0.2">
      <c r="A490" s="146" t="s">
        <v>921</v>
      </c>
      <c r="B490" s="146" t="s">
        <v>922</v>
      </c>
      <c r="C490" s="146" t="s">
        <v>979</v>
      </c>
      <c r="D490" s="146" t="s">
        <v>480</v>
      </c>
      <c r="E490" s="147">
        <f t="shared" si="16"/>
        <v>12.839285714285714</v>
      </c>
      <c r="F490" s="146">
        <v>168</v>
      </c>
      <c r="G490" s="147">
        <v>2157</v>
      </c>
    </row>
    <row r="491" spans="1:7" x14ac:dyDescent="0.2">
      <c r="A491" s="146" t="s">
        <v>921</v>
      </c>
      <c r="B491" s="146" t="s">
        <v>922</v>
      </c>
      <c r="C491" s="146" t="s">
        <v>980</v>
      </c>
      <c r="D491" s="146" t="s">
        <v>480</v>
      </c>
      <c r="E491" s="147">
        <f t="shared" si="16"/>
        <v>11.06423076923077</v>
      </c>
      <c r="F491" s="146">
        <v>156</v>
      </c>
      <c r="G491" s="147">
        <v>1726.02</v>
      </c>
    </row>
    <row r="492" spans="1:7" x14ac:dyDescent="0.2">
      <c r="A492" s="146" t="s">
        <v>921</v>
      </c>
      <c r="B492" s="146" t="s">
        <v>922</v>
      </c>
      <c r="C492" s="146" t="s">
        <v>981</v>
      </c>
      <c r="D492" s="146" t="s">
        <v>480</v>
      </c>
      <c r="E492" s="147">
        <f t="shared" si="16"/>
        <v>11.555357142857142</v>
      </c>
      <c r="F492" s="146">
        <v>168</v>
      </c>
      <c r="G492" s="147">
        <v>1941.3</v>
      </c>
    </row>
    <row r="493" spans="1:7" x14ac:dyDescent="0.2">
      <c r="A493" s="146" t="s">
        <v>921</v>
      </c>
      <c r="B493" s="146" t="s">
        <v>922</v>
      </c>
      <c r="C493" s="146" t="s">
        <v>982</v>
      </c>
      <c r="D493" s="146" t="s">
        <v>480</v>
      </c>
      <c r="E493" s="147">
        <f t="shared" si="16"/>
        <v>58.31</v>
      </c>
      <c r="F493" s="146">
        <v>100</v>
      </c>
      <c r="G493" s="147">
        <v>5831</v>
      </c>
    </row>
    <row r="494" spans="1:7" x14ac:dyDescent="0.2">
      <c r="A494" s="146" t="s">
        <v>921</v>
      </c>
      <c r="B494" s="146" t="s">
        <v>922</v>
      </c>
      <c r="C494" s="146" t="s">
        <v>983</v>
      </c>
      <c r="D494" s="146" t="s">
        <v>480</v>
      </c>
      <c r="E494" s="147">
        <f t="shared" si="16"/>
        <v>2.3537878787878785</v>
      </c>
      <c r="F494" s="146">
        <v>132</v>
      </c>
      <c r="G494" s="147">
        <v>310.7</v>
      </c>
    </row>
    <row r="495" spans="1:7" x14ac:dyDescent="0.2">
      <c r="A495" s="146" t="s">
        <v>921</v>
      </c>
      <c r="B495" s="146" t="s">
        <v>922</v>
      </c>
      <c r="C495" s="146" t="s">
        <v>984</v>
      </c>
      <c r="D495" s="146" t="s">
        <v>985</v>
      </c>
      <c r="E495" s="147">
        <f t="shared" si="16"/>
        <v>84</v>
      </c>
      <c r="F495" s="146">
        <v>1</v>
      </c>
      <c r="G495" s="147">
        <v>84</v>
      </c>
    </row>
    <row r="496" spans="1:7" x14ac:dyDescent="0.2">
      <c r="A496" s="146" t="s">
        <v>921</v>
      </c>
      <c r="B496" s="146" t="s">
        <v>922</v>
      </c>
      <c r="C496" s="146" t="s">
        <v>986</v>
      </c>
      <c r="D496" s="146" t="s">
        <v>480</v>
      </c>
      <c r="E496" s="147">
        <f t="shared" si="16"/>
        <v>30.880666666666666</v>
      </c>
      <c r="F496" s="146">
        <v>15</v>
      </c>
      <c r="G496" s="147">
        <v>463.21</v>
      </c>
    </row>
    <row r="497" spans="1:7" x14ac:dyDescent="0.2">
      <c r="A497" s="146" t="s">
        <v>921</v>
      </c>
      <c r="B497" s="146" t="s">
        <v>922</v>
      </c>
      <c r="C497" s="146" t="s">
        <v>987</v>
      </c>
      <c r="D497" s="146" t="s">
        <v>480</v>
      </c>
      <c r="E497" s="147">
        <f t="shared" si="16"/>
        <v>1.19</v>
      </c>
      <c r="F497" s="146">
        <v>812</v>
      </c>
      <c r="G497" s="147">
        <v>966.28</v>
      </c>
    </row>
    <row r="498" spans="1:7" x14ac:dyDescent="0.2">
      <c r="A498" s="146" t="s">
        <v>921</v>
      </c>
      <c r="B498" s="146" t="s">
        <v>922</v>
      </c>
      <c r="C498" s="146" t="s">
        <v>988</v>
      </c>
      <c r="D498" s="146" t="s">
        <v>480</v>
      </c>
      <c r="E498" s="147">
        <f t="shared" si="16"/>
        <v>2.38</v>
      </c>
      <c r="F498" s="146">
        <v>86</v>
      </c>
      <c r="G498" s="147">
        <v>204.68</v>
      </c>
    </row>
    <row r="499" spans="1:7" x14ac:dyDescent="0.2">
      <c r="A499" s="146" t="s">
        <v>921</v>
      </c>
      <c r="B499" s="146" t="s">
        <v>922</v>
      </c>
      <c r="C499" s="146" t="s">
        <v>989</v>
      </c>
      <c r="D499" s="146" t="s">
        <v>480</v>
      </c>
      <c r="E499" s="147">
        <f t="shared" si="16"/>
        <v>84.832857142857151</v>
      </c>
      <c r="F499" s="146">
        <v>14</v>
      </c>
      <c r="G499" s="147">
        <v>1187.6600000000001</v>
      </c>
    </row>
    <row r="500" spans="1:7" x14ac:dyDescent="0.2">
      <c r="A500" s="146" t="s">
        <v>921</v>
      </c>
      <c r="B500" s="146" t="s">
        <v>922</v>
      </c>
      <c r="C500" s="146" t="s">
        <v>990</v>
      </c>
      <c r="D500" s="146" t="s">
        <v>480</v>
      </c>
      <c r="E500" s="147">
        <f t="shared" si="16"/>
        <v>2.4531849999999999</v>
      </c>
      <c r="F500" s="146">
        <v>4000</v>
      </c>
      <c r="G500" s="147">
        <v>9812.74</v>
      </c>
    </row>
    <row r="501" spans="1:7" x14ac:dyDescent="0.2">
      <c r="A501" s="146" t="s">
        <v>921</v>
      </c>
      <c r="B501" s="146" t="s">
        <v>922</v>
      </c>
      <c r="C501" s="146" t="s">
        <v>991</v>
      </c>
      <c r="D501" s="146" t="s">
        <v>480</v>
      </c>
      <c r="E501" s="147">
        <f t="shared" si="16"/>
        <v>1718.6075000000001</v>
      </c>
      <c r="F501" s="146">
        <v>8</v>
      </c>
      <c r="G501" s="147">
        <v>13748.86</v>
      </c>
    </row>
    <row r="502" spans="1:7" x14ac:dyDescent="0.2">
      <c r="A502" s="146" t="s">
        <v>921</v>
      </c>
      <c r="B502" s="146" t="s">
        <v>922</v>
      </c>
      <c r="C502" s="146" t="s">
        <v>992</v>
      </c>
      <c r="D502" s="146" t="s">
        <v>480</v>
      </c>
      <c r="E502" s="147">
        <f t="shared" ref="E502:E534" si="17">G502/F502</f>
        <v>1008.2162499999999</v>
      </c>
      <c r="F502" s="146">
        <v>8</v>
      </c>
      <c r="G502" s="147">
        <v>8065.73</v>
      </c>
    </row>
    <row r="503" spans="1:7" x14ac:dyDescent="0.2">
      <c r="A503" s="146" t="s">
        <v>921</v>
      </c>
      <c r="B503" s="146" t="s">
        <v>922</v>
      </c>
      <c r="C503" s="146" t="s">
        <v>993</v>
      </c>
      <c r="D503" s="146" t="s">
        <v>480</v>
      </c>
      <c r="E503" s="147">
        <f t="shared" si="17"/>
        <v>0.2367574931880109</v>
      </c>
      <c r="F503" s="146">
        <v>36700</v>
      </c>
      <c r="G503" s="147">
        <v>8689</v>
      </c>
    </row>
    <row r="504" spans="1:7" x14ac:dyDescent="0.2">
      <c r="A504" s="146" t="s">
        <v>921</v>
      </c>
      <c r="B504" s="146" t="s">
        <v>922</v>
      </c>
      <c r="C504" s="146" t="s">
        <v>994</v>
      </c>
      <c r="D504" s="146" t="s">
        <v>480</v>
      </c>
      <c r="E504" s="147">
        <f t="shared" si="17"/>
        <v>5.8904999999999994</v>
      </c>
      <c r="F504" s="146">
        <v>200</v>
      </c>
      <c r="G504" s="147">
        <v>1178.0999999999999</v>
      </c>
    </row>
    <row r="505" spans="1:7" x14ac:dyDescent="0.2">
      <c r="A505" s="146" t="s">
        <v>921</v>
      </c>
      <c r="B505" s="146" t="s">
        <v>922</v>
      </c>
      <c r="C505" s="146" t="s">
        <v>995</v>
      </c>
      <c r="D505" s="146" t="s">
        <v>480</v>
      </c>
      <c r="E505" s="147">
        <f t="shared" si="17"/>
        <v>1014.2</v>
      </c>
      <c r="F505" s="146">
        <v>5</v>
      </c>
      <c r="G505" s="147">
        <v>5071</v>
      </c>
    </row>
    <row r="506" spans="1:7" x14ac:dyDescent="0.2">
      <c r="A506" s="146" t="s">
        <v>921</v>
      </c>
      <c r="B506" s="146" t="s">
        <v>922</v>
      </c>
      <c r="C506" s="146" t="s">
        <v>1227</v>
      </c>
      <c r="D506" s="146" t="s">
        <v>480</v>
      </c>
      <c r="E506" s="147">
        <f t="shared" si="17"/>
        <v>58.598053892215567</v>
      </c>
      <c r="F506" s="146">
        <v>334</v>
      </c>
      <c r="G506" s="147">
        <v>19571.75</v>
      </c>
    </row>
    <row r="507" spans="1:7" x14ac:dyDescent="0.2">
      <c r="A507" s="146" t="s">
        <v>921</v>
      </c>
      <c r="B507" s="146" t="s">
        <v>922</v>
      </c>
      <c r="C507" s="146" t="s">
        <v>996</v>
      </c>
      <c r="D507" s="146" t="s">
        <v>480</v>
      </c>
      <c r="E507" s="147">
        <f t="shared" si="17"/>
        <v>124.95</v>
      </c>
      <c r="F507" s="146">
        <v>10</v>
      </c>
      <c r="G507" s="147">
        <v>1249.5</v>
      </c>
    </row>
    <row r="508" spans="1:7" x14ac:dyDescent="0.2">
      <c r="A508" s="146" t="s">
        <v>921</v>
      </c>
      <c r="B508" s="146" t="s">
        <v>922</v>
      </c>
      <c r="C508" s="146" t="s">
        <v>997</v>
      </c>
      <c r="D508" s="146" t="s">
        <v>480</v>
      </c>
      <c r="E508" s="147">
        <f t="shared" si="17"/>
        <v>95.887724550898199</v>
      </c>
      <c r="F508" s="146">
        <v>334</v>
      </c>
      <c r="G508" s="147">
        <v>32026.5</v>
      </c>
    </row>
    <row r="509" spans="1:7" x14ac:dyDescent="0.2">
      <c r="A509" s="146" t="s">
        <v>921</v>
      </c>
      <c r="B509" s="146" t="s">
        <v>922</v>
      </c>
      <c r="C509" s="146" t="s">
        <v>998</v>
      </c>
      <c r="D509" s="146" t="s">
        <v>480</v>
      </c>
      <c r="E509" s="147">
        <f t="shared" si="17"/>
        <v>1.7584472049689441</v>
      </c>
      <c r="F509" s="146">
        <v>3220</v>
      </c>
      <c r="G509" s="147">
        <v>5662.2</v>
      </c>
    </row>
    <row r="510" spans="1:7" x14ac:dyDescent="0.2">
      <c r="A510" s="146" t="s">
        <v>921</v>
      </c>
      <c r="B510" s="146" t="s">
        <v>922</v>
      </c>
      <c r="C510" s="146" t="s">
        <v>999</v>
      </c>
      <c r="D510" s="146" t="s">
        <v>480</v>
      </c>
      <c r="E510" s="147">
        <f t="shared" si="17"/>
        <v>2.3038888888888889</v>
      </c>
      <c r="F510" s="146">
        <v>180</v>
      </c>
      <c r="G510" s="147">
        <v>414.7</v>
      </c>
    </row>
    <row r="511" spans="1:7" x14ac:dyDescent="0.2">
      <c r="A511" s="146" t="s">
        <v>921</v>
      </c>
      <c r="B511" s="146" t="s">
        <v>922</v>
      </c>
      <c r="C511" s="146" t="s">
        <v>1000</v>
      </c>
      <c r="D511" s="146" t="s">
        <v>480</v>
      </c>
      <c r="E511" s="147">
        <f t="shared" si="17"/>
        <v>695.44799999999998</v>
      </c>
      <c r="F511" s="146">
        <v>10</v>
      </c>
      <c r="G511" s="147">
        <v>6954.48</v>
      </c>
    </row>
    <row r="512" spans="1:7" x14ac:dyDescent="0.2">
      <c r="A512" s="146" t="s">
        <v>921</v>
      </c>
      <c r="B512" s="146" t="s">
        <v>922</v>
      </c>
      <c r="C512" s="146" t="s">
        <v>1001</v>
      </c>
      <c r="D512" s="146" t="s">
        <v>480</v>
      </c>
      <c r="E512" s="147">
        <f t="shared" si="17"/>
        <v>624.35322580645163</v>
      </c>
      <c r="F512" s="146">
        <v>31</v>
      </c>
      <c r="G512" s="147">
        <v>19354.95</v>
      </c>
    </row>
    <row r="513" spans="1:7" x14ac:dyDescent="0.2">
      <c r="A513" s="146" t="s">
        <v>921</v>
      </c>
      <c r="B513" s="146" t="s">
        <v>922</v>
      </c>
      <c r="C513" s="146" t="s">
        <v>1002</v>
      </c>
      <c r="D513" s="146" t="s">
        <v>480</v>
      </c>
      <c r="E513" s="147">
        <f t="shared" si="17"/>
        <v>643.19799999999998</v>
      </c>
      <c r="F513" s="146">
        <v>15</v>
      </c>
      <c r="G513" s="147">
        <v>9647.9699999999993</v>
      </c>
    </row>
    <row r="514" spans="1:7" x14ac:dyDescent="0.2">
      <c r="A514" s="146" t="s">
        <v>921</v>
      </c>
      <c r="B514" s="146" t="s">
        <v>922</v>
      </c>
      <c r="C514" s="146" t="s">
        <v>1003</v>
      </c>
      <c r="D514" s="146" t="s">
        <v>480</v>
      </c>
      <c r="E514" s="147">
        <f t="shared" si="17"/>
        <v>590.09</v>
      </c>
      <c r="F514" s="146">
        <v>25</v>
      </c>
      <c r="G514" s="147">
        <v>14752.25</v>
      </c>
    </row>
    <row r="515" spans="1:7" x14ac:dyDescent="0.2">
      <c r="A515" s="146" t="s">
        <v>921</v>
      </c>
      <c r="B515" s="146" t="s">
        <v>922</v>
      </c>
      <c r="C515" s="146" t="s">
        <v>1004</v>
      </c>
      <c r="D515" s="146" t="s">
        <v>480</v>
      </c>
      <c r="E515" s="147">
        <f t="shared" si="17"/>
        <v>803.09520000000009</v>
      </c>
      <c r="F515" s="146">
        <v>25</v>
      </c>
      <c r="G515" s="147">
        <v>20077.38</v>
      </c>
    </row>
    <row r="516" spans="1:7" x14ac:dyDescent="0.2">
      <c r="A516" s="146" t="s">
        <v>921</v>
      </c>
      <c r="B516" s="146" t="s">
        <v>922</v>
      </c>
      <c r="C516" s="146" t="s">
        <v>1005</v>
      </c>
      <c r="D516" s="146" t="s">
        <v>951</v>
      </c>
      <c r="E516" s="147">
        <f t="shared" si="17"/>
        <v>4.6165607120152581</v>
      </c>
      <c r="F516" s="146">
        <v>3146</v>
      </c>
      <c r="G516" s="147">
        <v>14523.7</v>
      </c>
    </row>
    <row r="517" spans="1:7" x14ac:dyDescent="0.2">
      <c r="A517" s="146" t="s">
        <v>921</v>
      </c>
      <c r="B517" s="146" t="s">
        <v>922</v>
      </c>
      <c r="C517" s="146" t="s">
        <v>1006</v>
      </c>
      <c r="D517" s="146" t="s">
        <v>480</v>
      </c>
      <c r="E517" s="147">
        <f t="shared" si="17"/>
        <v>3.0162189054726372</v>
      </c>
      <c r="F517" s="146">
        <v>4020</v>
      </c>
      <c r="G517" s="147">
        <v>12125.2</v>
      </c>
    </row>
    <row r="518" spans="1:7" x14ac:dyDescent="0.2">
      <c r="A518" s="146" t="s">
        <v>921</v>
      </c>
      <c r="B518" s="146" t="s">
        <v>922</v>
      </c>
      <c r="C518" s="146" t="s">
        <v>1007</v>
      </c>
      <c r="D518" s="146" t="s">
        <v>480</v>
      </c>
      <c r="E518" s="147">
        <f t="shared" si="17"/>
        <v>3.1058208955223883</v>
      </c>
      <c r="F518" s="146">
        <v>10050</v>
      </c>
      <c r="G518" s="147">
        <v>31213.5</v>
      </c>
    </row>
    <row r="519" spans="1:7" x14ac:dyDescent="0.2">
      <c r="A519" s="146" t="s">
        <v>921</v>
      </c>
      <c r="B519" s="146" t="s">
        <v>922</v>
      </c>
      <c r="C519" s="146" t="s">
        <v>1008</v>
      </c>
      <c r="D519" s="146" t="s">
        <v>480</v>
      </c>
      <c r="E519" s="147">
        <f t="shared" si="17"/>
        <v>3.8271415182755386</v>
      </c>
      <c r="F519" s="146">
        <v>10670</v>
      </c>
      <c r="G519" s="147">
        <v>40835.599999999999</v>
      </c>
    </row>
    <row r="520" spans="1:7" x14ac:dyDescent="0.2">
      <c r="A520" s="146" t="s">
        <v>921</v>
      </c>
      <c r="B520" s="146" t="s">
        <v>922</v>
      </c>
      <c r="C520" s="146" t="s">
        <v>1009</v>
      </c>
      <c r="D520" s="146" t="s">
        <v>483</v>
      </c>
      <c r="E520" s="147">
        <f t="shared" si="17"/>
        <v>1.9394591836734694</v>
      </c>
      <c r="F520" s="146">
        <v>9800</v>
      </c>
      <c r="G520" s="147">
        <v>19006.7</v>
      </c>
    </row>
    <row r="521" spans="1:7" x14ac:dyDescent="0.2">
      <c r="A521" s="146" t="s">
        <v>921</v>
      </c>
      <c r="B521" s="146" t="s">
        <v>922</v>
      </c>
      <c r="C521" s="146" t="s">
        <v>1010</v>
      </c>
      <c r="D521" s="146" t="s">
        <v>480</v>
      </c>
      <c r="E521" s="147">
        <f t="shared" si="17"/>
        <v>0.96836447733580022</v>
      </c>
      <c r="F521" s="146">
        <v>5405</v>
      </c>
      <c r="G521" s="147">
        <v>5234.01</v>
      </c>
    </row>
    <row r="522" spans="1:7" x14ac:dyDescent="0.2">
      <c r="A522" s="146" t="s">
        <v>921</v>
      </c>
      <c r="B522" s="146" t="s">
        <v>922</v>
      </c>
      <c r="C522" s="146" t="s">
        <v>1011</v>
      </c>
      <c r="D522" s="146" t="s">
        <v>677</v>
      </c>
      <c r="E522" s="147">
        <f t="shared" si="17"/>
        <v>11.799538461538463</v>
      </c>
      <c r="F522" s="146">
        <v>65</v>
      </c>
      <c r="G522" s="147">
        <v>766.97</v>
      </c>
    </row>
    <row r="523" spans="1:7" x14ac:dyDescent="0.2">
      <c r="A523" s="146" t="s">
        <v>921</v>
      </c>
      <c r="B523" s="146" t="s">
        <v>922</v>
      </c>
      <c r="C523" s="146" t="s">
        <v>1012</v>
      </c>
      <c r="D523" s="146" t="s">
        <v>971</v>
      </c>
      <c r="E523" s="147">
        <f t="shared" si="17"/>
        <v>3.4170634920634924</v>
      </c>
      <c r="F523" s="146">
        <v>378</v>
      </c>
      <c r="G523" s="147">
        <v>1291.6500000000001</v>
      </c>
    </row>
    <row r="524" spans="1:7" x14ac:dyDescent="0.2">
      <c r="A524" s="146" t="s">
        <v>921</v>
      </c>
      <c r="B524" s="146" t="s">
        <v>922</v>
      </c>
      <c r="C524" s="146" t="s">
        <v>1013</v>
      </c>
      <c r="D524" s="146" t="s">
        <v>677</v>
      </c>
      <c r="E524" s="147">
        <f t="shared" si="17"/>
        <v>21.419999999999998</v>
      </c>
      <c r="F524" s="146">
        <v>29</v>
      </c>
      <c r="G524" s="147">
        <v>621.17999999999995</v>
      </c>
    </row>
    <row r="525" spans="1:7" x14ac:dyDescent="0.2">
      <c r="A525" s="146" t="s">
        <v>921</v>
      </c>
      <c r="B525" s="146" t="s">
        <v>922</v>
      </c>
      <c r="C525" s="146" t="s">
        <v>1014</v>
      </c>
      <c r="D525" s="146" t="s">
        <v>1015</v>
      </c>
      <c r="E525" s="147">
        <f t="shared" si="17"/>
        <v>4.641</v>
      </c>
      <c r="F525" s="146">
        <v>900</v>
      </c>
      <c r="G525" s="147">
        <v>4176.8999999999996</v>
      </c>
    </row>
    <row r="526" spans="1:7" x14ac:dyDescent="0.2">
      <c r="A526" s="146" t="s">
        <v>921</v>
      </c>
      <c r="B526" s="146" t="s">
        <v>922</v>
      </c>
      <c r="C526" s="146" t="s">
        <v>959</v>
      </c>
      <c r="D526" s="146" t="s">
        <v>480</v>
      </c>
      <c r="E526" s="147">
        <f t="shared" si="17"/>
        <v>47.715555555555554</v>
      </c>
      <c r="F526" s="146">
        <v>720</v>
      </c>
      <c r="G526" s="147">
        <v>34355.199999999997</v>
      </c>
    </row>
    <row r="527" spans="1:7" x14ac:dyDescent="0.2">
      <c r="A527" s="146" t="s">
        <v>921</v>
      </c>
      <c r="B527" s="146" t="s">
        <v>922</v>
      </c>
      <c r="C527" s="146" t="s">
        <v>1017</v>
      </c>
      <c r="D527" s="146" t="s">
        <v>480</v>
      </c>
      <c r="E527" s="147">
        <f t="shared" si="17"/>
        <v>2.1614285714285715</v>
      </c>
      <c r="F527" s="146">
        <v>2450</v>
      </c>
      <c r="G527" s="147">
        <v>5295.5</v>
      </c>
    </row>
    <row r="528" spans="1:7" x14ac:dyDescent="0.2">
      <c r="A528" s="146" t="s">
        <v>921</v>
      </c>
      <c r="B528" s="146" t="s">
        <v>922</v>
      </c>
      <c r="C528" s="146" t="s">
        <v>925</v>
      </c>
      <c r="D528" s="146" t="s">
        <v>480</v>
      </c>
      <c r="E528" s="147">
        <f t="shared" si="17"/>
        <v>1.1630376344086022</v>
      </c>
      <c r="F528" s="146">
        <v>9300</v>
      </c>
      <c r="G528" s="147">
        <v>10816.25</v>
      </c>
    </row>
    <row r="529" spans="1:7" x14ac:dyDescent="0.2">
      <c r="A529" s="146" t="s">
        <v>921</v>
      </c>
      <c r="B529" s="146" t="s">
        <v>922</v>
      </c>
      <c r="C529" s="146" t="s">
        <v>1228</v>
      </c>
      <c r="D529" s="146" t="s">
        <v>480</v>
      </c>
      <c r="E529" s="147">
        <f t="shared" si="17"/>
        <v>1.4279999999999999</v>
      </c>
      <c r="F529" s="146">
        <f>275+150</f>
        <v>425</v>
      </c>
      <c r="G529" s="147">
        <f>392.7+214.2</f>
        <v>606.9</v>
      </c>
    </row>
    <row r="530" spans="1:7" x14ac:dyDescent="0.2">
      <c r="A530" s="146" t="s">
        <v>921</v>
      </c>
      <c r="B530" s="146" t="s">
        <v>922</v>
      </c>
      <c r="C530" s="146" t="s">
        <v>1018</v>
      </c>
      <c r="D530" s="146" t="s">
        <v>480</v>
      </c>
      <c r="E530" s="147">
        <f t="shared" si="17"/>
        <v>58.31</v>
      </c>
      <c r="F530" s="146">
        <v>700</v>
      </c>
      <c r="G530" s="147">
        <v>40817</v>
      </c>
    </row>
    <row r="531" spans="1:7" x14ac:dyDescent="0.2">
      <c r="A531" s="146" t="s">
        <v>921</v>
      </c>
      <c r="B531" s="146" t="s">
        <v>922</v>
      </c>
      <c r="C531" s="146" t="s">
        <v>1019</v>
      </c>
      <c r="D531" s="146" t="s">
        <v>480</v>
      </c>
      <c r="E531" s="147">
        <f t="shared" si="17"/>
        <v>2.5586000000000002</v>
      </c>
      <c r="F531" s="146">
        <v>50</v>
      </c>
      <c r="G531" s="147">
        <v>127.93</v>
      </c>
    </row>
    <row r="532" spans="1:7" x14ac:dyDescent="0.2">
      <c r="A532" s="146" t="s">
        <v>921</v>
      </c>
      <c r="B532" s="146" t="s">
        <v>922</v>
      </c>
      <c r="C532" s="146" t="s">
        <v>1020</v>
      </c>
      <c r="D532" s="146" t="s">
        <v>480</v>
      </c>
      <c r="E532" s="147">
        <f t="shared" si="17"/>
        <v>2.5585</v>
      </c>
      <c r="F532" s="146">
        <v>80</v>
      </c>
      <c r="G532" s="147">
        <v>204.68</v>
      </c>
    </row>
    <row r="533" spans="1:7" x14ac:dyDescent="0.2">
      <c r="A533" s="146" t="s">
        <v>921</v>
      </c>
      <c r="B533" s="146" t="s">
        <v>922</v>
      </c>
      <c r="C533" s="146" t="s">
        <v>963</v>
      </c>
      <c r="D533" s="146" t="s">
        <v>480</v>
      </c>
      <c r="E533" s="147">
        <f t="shared" si="17"/>
        <v>20.894117647058824</v>
      </c>
      <c r="F533" s="146">
        <v>425</v>
      </c>
      <c r="G533" s="147">
        <v>8880</v>
      </c>
    </row>
    <row r="534" spans="1:7" x14ac:dyDescent="0.2">
      <c r="A534" s="146" t="s">
        <v>921</v>
      </c>
      <c r="B534" s="146" t="s">
        <v>922</v>
      </c>
      <c r="C534" s="146" t="s">
        <v>1021</v>
      </c>
      <c r="D534" s="146" t="s">
        <v>480</v>
      </c>
      <c r="E534" s="147">
        <f t="shared" si="17"/>
        <v>525.98</v>
      </c>
      <c r="F534" s="146">
        <v>10</v>
      </c>
      <c r="G534" s="147">
        <v>5259.8</v>
      </c>
    </row>
    <row r="535" spans="1:7" x14ac:dyDescent="0.2">
      <c r="A535" s="146" t="s">
        <v>921</v>
      </c>
      <c r="B535" s="146" t="s">
        <v>922</v>
      </c>
      <c r="C535" s="146" t="s">
        <v>1022</v>
      </c>
      <c r="D535" s="146" t="s">
        <v>480</v>
      </c>
      <c r="E535" s="147">
        <f t="shared" ref="E535:E571" si="18">G535/F535</f>
        <v>612.70000000000005</v>
      </c>
      <c r="F535" s="146">
        <v>50</v>
      </c>
      <c r="G535" s="147">
        <v>30635</v>
      </c>
    </row>
    <row r="536" spans="1:7" x14ac:dyDescent="0.2">
      <c r="A536" s="146" t="s">
        <v>921</v>
      </c>
      <c r="B536" s="146" t="s">
        <v>922</v>
      </c>
      <c r="C536" s="146" t="s">
        <v>1023</v>
      </c>
      <c r="D536" s="146" t="s">
        <v>480</v>
      </c>
      <c r="E536" s="147">
        <f t="shared" si="18"/>
        <v>110</v>
      </c>
      <c r="F536" s="146">
        <v>50</v>
      </c>
      <c r="G536" s="147">
        <v>5500</v>
      </c>
    </row>
    <row r="537" spans="1:7" x14ac:dyDescent="0.2">
      <c r="A537" s="146" t="s">
        <v>921</v>
      </c>
      <c r="B537" s="146" t="s">
        <v>922</v>
      </c>
      <c r="C537" s="146" t="s">
        <v>1024</v>
      </c>
      <c r="D537" s="146" t="s">
        <v>480</v>
      </c>
      <c r="E537" s="147">
        <f t="shared" si="18"/>
        <v>49.663636363636364</v>
      </c>
      <c r="F537" s="146">
        <v>55</v>
      </c>
      <c r="G537" s="147">
        <v>2731.5</v>
      </c>
    </row>
    <row r="538" spans="1:7" x14ac:dyDescent="0.2">
      <c r="A538" s="146" t="s">
        <v>921</v>
      </c>
      <c r="B538" s="146" t="s">
        <v>922</v>
      </c>
      <c r="C538" s="146" t="s">
        <v>1025</v>
      </c>
      <c r="D538" s="146" t="s">
        <v>480</v>
      </c>
      <c r="E538" s="147">
        <f t="shared" si="18"/>
        <v>63</v>
      </c>
      <c r="F538" s="146">
        <v>20</v>
      </c>
      <c r="G538" s="147">
        <v>1260</v>
      </c>
    </row>
    <row r="539" spans="1:7" x14ac:dyDescent="0.2">
      <c r="A539" s="146" t="s">
        <v>921</v>
      </c>
      <c r="B539" s="146" t="s">
        <v>922</v>
      </c>
      <c r="C539" s="146" t="s">
        <v>1026</v>
      </c>
      <c r="D539" s="146" t="s">
        <v>480</v>
      </c>
      <c r="E539" s="147">
        <f t="shared" si="18"/>
        <v>63</v>
      </c>
      <c r="F539" s="146">
        <v>20</v>
      </c>
      <c r="G539" s="147">
        <v>1260</v>
      </c>
    </row>
    <row r="540" spans="1:7" x14ac:dyDescent="0.2">
      <c r="A540" s="146" t="s">
        <v>921</v>
      </c>
      <c r="B540" s="146" t="s">
        <v>922</v>
      </c>
      <c r="C540" s="146" t="s">
        <v>1027</v>
      </c>
      <c r="D540" s="146" t="s">
        <v>480</v>
      </c>
      <c r="E540" s="147">
        <f t="shared" si="18"/>
        <v>1.792258064516129</v>
      </c>
      <c r="F540" s="146">
        <v>1550</v>
      </c>
      <c r="G540" s="147">
        <v>2778</v>
      </c>
    </row>
    <row r="541" spans="1:7" x14ac:dyDescent="0.2">
      <c r="A541" s="146" t="s">
        <v>921</v>
      </c>
      <c r="B541" s="146" t="s">
        <v>922</v>
      </c>
      <c r="C541" s="146" t="s">
        <v>1028</v>
      </c>
      <c r="D541" s="146" t="s">
        <v>480</v>
      </c>
      <c r="E541" s="147">
        <f t="shared" si="18"/>
        <v>43.732600000000005</v>
      </c>
      <c r="F541" s="146">
        <v>50</v>
      </c>
      <c r="G541" s="147">
        <v>2186.63</v>
      </c>
    </row>
    <row r="542" spans="1:7" x14ac:dyDescent="0.2">
      <c r="A542" s="146" t="s">
        <v>921</v>
      </c>
      <c r="B542" s="146" t="s">
        <v>922</v>
      </c>
      <c r="C542" s="146" t="s">
        <v>1029</v>
      </c>
      <c r="D542" s="146" t="s">
        <v>480</v>
      </c>
      <c r="E542" s="147">
        <f t="shared" si="18"/>
        <v>3.8345999999999996</v>
      </c>
      <c r="F542" s="146">
        <v>1500</v>
      </c>
      <c r="G542" s="147">
        <v>5751.9</v>
      </c>
    </row>
    <row r="543" spans="1:7" x14ac:dyDescent="0.2">
      <c r="A543" s="146" t="s">
        <v>921</v>
      </c>
      <c r="B543" s="146" t="s">
        <v>922</v>
      </c>
      <c r="C543" s="146" t="s">
        <v>1030</v>
      </c>
      <c r="D543" s="146" t="s">
        <v>480</v>
      </c>
      <c r="E543" s="147">
        <f t="shared" si="18"/>
        <v>1820</v>
      </c>
      <c r="F543" s="146">
        <v>9</v>
      </c>
      <c r="G543" s="147">
        <v>16380</v>
      </c>
    </row>
    <row r="544" spans="1:7" x14ac:dyDescent="0.2">
      <c r="A544" s="146" t="s">
        <v>921</v>
      </c>
      <c r="B544" s="146" t="s">
        <v>922</v>
      </c>
      <c r="C544" s="146" t="s">
        <v>1031</v>
      </c>
      <c r="D544" s="146" t="s">
        <v>480</v>
      </c>
      <c r="E544" s="147">
        <f t="shared" si="18"/>
        <v>2.6323538461538463</v>
      </c>
      <c r="F544" s="146">
        <v>650</v>
      </c>
      <c r="G544" s="147">
        <v>1711.03</v>
      </c>
    </row>
    <row r="545" spans="1:7" x14ac:dyDescent="0.2">
      <c r="A545" s="146" t="s">
        <v>921</v>
      </c>
      <c r="B545" s="146" t="s">
        <v>922</v>
      </c>
      <c r="C545" s="146" t="s">
        <v>1016</v>
      </c>
      <c r="D545" s="146" t="s">
        <v>480</v>
      </c>
      <c r="E545" s="147">
        <f t="shared" si="18"/>
        <v>5.8905000000000003</v>
      </c>
      <c r="F545" s="146">
        <v>1200</v>
      </c>
      <c r="G545" s="147">
        <v>7068.6</v>
      </c>
    </row>
    <row r="546" spans="1:7" x14ac:dyDescent="0.2">
      <c r="A546" s="146" t="s">
        <v>921</v>
      </c>
      <c r="B546" s="146" t="s">
        <v>922</v>
      </c>
      <c r="C546" s="146" t="s">
        <v>1032</v>
      </c>
      <c r="D546" s="146" t="s">
        <v>480</v>
      </c>
      <c r="E546" s="147">
        <f t="shared" si="18"/>
        <v>41.106299999999997</v>
      </c>
      <c r="F546" s="146">
        <v>600</v>
      </c>
      <c r="G546" s="147">
        <v>24663.78</v>
      </c>
    </row>
    <row r="547" spans="1:7" x14ac:dyDescent="0.2">
      <c r="A547" s="146" t="s">
        <v>921</v>
      </c>
      <c r="B547" s="146" t="s">
        <v>922</v>
      </c>
      <c r="C547" s="146" t="s">
        <v>1033</v>
      </c>
      <c r="D547" s="146" t="s">
        <v>480</v>
      </c>
      <c r="E547" s="147">
        <f t="shared" si="18"/>
        <v>35.700000000000003</v>
      </c>
      <c r="F547" s="146">
        <v>10</v>
      </c>
      <c r="G547" s="147">
        <v>357</v>
      </c>
    </row>
    <row r="548" spans="1:7" x14ac:dyDescent="0.2">
      <c r="A548" s="146" t="s">
        <v>921</v>
      </c>
      <c r="B548" s="146" t="s">
        <v>922</v>
      </c>
      <c r="C548" s="146" t="s">
        <v>1034</v>
      </c>
      <c r="D548" s="146" t="s">
        <v>480</v>
      </c>
      <c r="E548" s="147">
        <f t="shared" si="18"/>
        <v>255.85</v>
      </c>
      <c r="F548" s="146">
        <v>6</v>
      </c>
      <c r="G548" s="147">
        <v>1535.1</v>
      </c>
    </row>
    <row r="549" spans="1:7" x14ac:dyDescent="0.2">
      <c r="A549" s="146" t="s">
        <v>921</v>
      </c>
      <c r="B549" s="146" t="s">
        <v>922</v>
      </c>
      <c r="C549" s="146" t="s">
        <v>1035</v>
      </c>
      <c r="D549" s="146" t="s">
        <v>480</v>
      </c>
      <c r="E549" s="147">
        <f t="shared" si="18"/>
        <v>1362.5</v>
      </c>
      <c r="F549" s="146">
        <v>6</v>
      </c>
      <c r="G549" s="147">
        <v>8175</v>
      </c>
    </row>
    <row r="550" spans="1:7" x14ac:dyDescent="0.2">
      <c r="A550" s="146" t="s">
        <v>921</v>
      </c>
      <c r="B550" s="146" t="s">
        <v>922</v>
      </c>
      <c r="C550" s="146" t="s">
        <v>1036</v>
      </c>
      <c r="D550" s="146" t="s">
        <v>480</v>
      </c>
      <c r="E550" s="147">
        <f t="shared" si="18"/>
        <v>15</v>
      </c>
      <c r="F550" s="146">
        <v>30</v>
      </c>
      <c r="G550" s="147">
        <v>450</v>
      </c>
    </row>
    <row r="551" spans="1:7" x14ac:dyDescent="0.2">
      <c r="A551" s="146" t="s">
        <v>921</v>
      </c>
      <c r="B551" s="146" t="s">
        <v>922</v>
      </c>
      <c r="C551" s="146" t="s">
        <v>1037</v>
      </c>
      <c r="D551" s="146" t="s">
        <v>480</v>
      </c>
      <c r="E551" s="147">
        <f t="shared" si="18"/>
        <v>75</v>
      </c>
      <c r="F551" s="146">
        <v>50</v>
      </c>
      <c r="G551" s="147">
        <v>3750</v>
      </c>
    </row>
    <row r="552" spans="1:7" x14ac:dyDescent="0.2">
      <c r="A552" s="146" t="s">
        <v>921</v>
      </c>
      <c r="B552" s="146" t="s">
        <v>922</v>
      </c>
      <c r="C552" s="146" t="s">
        <v>1038</v>
      </c>
      <c r="D552" s="146" t="s">
        <v>480</v>
      </c>
      <c r="E552" s="147">
        <f t="shared" si="18"/>
        <v>44.672600000000003</v>
      </c>
      <c r="F552" s="146">
        <v>350</v>
      </c>
      <c r="G552" s="147">
        <v>15635.41</v>
      </c>
    </row>
    <row r="553" spans="1:7" x14ac:dyDescent="0.2">
      <c r="A553" s="146" t="s">
        <v>921</v>
      </c>
      <c r="B553" s="146" t="s">
        <v>922</v>
      </c>
      <c r="C553" s="146" t="s">
        <v>1039</v>
      </c>
      <c r="D553" s="146" t="s">
        <v>480</v>
      </c>
      <c r="E553" s="147">
        <f t="shared" si="18"/>
        <v>32.256951672862449</v>
      </c>
      <c r="F553" s="146">
        <v>1345</v>
      </c>
      <c r="G553" s="147">
        <v>43385.599999999999</v>
      </c>
    </row>
    <row r="554" spans="1:7" x14ac:dyDescent="0.2">
      <c r="A554" s="146" t="s">
        <v>921</v>
      </c>
      <c r="B554" s="146" t="s">
        <v>922</v>
      </c>
      <c r="C554" s="146" t="s">
        <v>1040</v>
      </c>
      <c r="D554" s="146" t="s">
        <v>480</v>
      </c>
      <c r="E554" s="147">
        <f t="shared" si="18"/>
        <v>1378</v>
      </c>
      <c r="F554" s="146">
        <v>3</v>
      </c>
      <c r="G554" s="147">
        <v>4134</v>
      </c>
    </row>
    <row r="555" spans="1:7" x14ac:dyDescent="0.2">
      <c r="A555" s="146" t="s">
        <v>921</v>
      </c>
      <c r="B555" s="146" t="s">
        <v>922</v>
      </c>
      <c r="C555" s="146" t="s">
        <v>410</v>
      </c>
      <c r="D555" s="146" t="s">
        <v>480</v>
      </c>
      <c r="E555" s="147">
        <f t="shared" si="18"/>
        <v>0.68845780795344325</v>
      </c>
      <c r="F555" s="146">
        <f>16000+56170</f>
        <v>72170</v>
      </c>
      <c r="G555" s="147">
        <f>39402+10284</f>
        <v>49686</v>
      </c>
    </row>
    <row r="556" spans="1:7" x14ac:dyDescent="0.2">
      <c r="A556" s="146" t="s">
        <v>921</v>
      </c>
      <c r="B556" s="146" t="s">
        <v>922</v>
      </c>
      <c r="C556" s="146" t="s">
        <v>517</v>
      </c>
      <c r="D556" s="146" t="s">
        <v>480</v>
      </c>
      <c r="E556" s="147">
        <f t="shared" si="18"/>
        <v>1.4725454545454546</v>
      </c>
      <c r="F556" s="146">
        <v>5500</v>
      </c>
      <c r="G556" s="147">
        <v>8099</v>
      </c>
    </row>
    <row r="557" spans="1:7" x14ac:dyDescent="0.2">
      <c r="A557" s="146" t="s">
        <v>921</v>
      </c>
      <c r="B557" s="146" t="s">
        <v>922</v>
      </c>
      <c r="C557" s="146" t="s">
        <v>1041</v>
      </c>
      <c r="D557" s="146" t="s">
        <v>480</v>
      </c>
      <c r="E557" s="147">
        <f t="shared" si="18"/>
        <v>49</v>
      </c>
      <c r="F557" s="146">
        <v>500</v>
      </c>
      <c r="G557" s="147">
        <v>24500</v>
      </c>
    </row>
    <row r="558" spans="1:7" x14ac:dyDescent="0.2">
      <c r="A558" s="146" t="s">
        <v>921</v>
      </c>
      <c r="B558" s="146" t="s">
        <v>922</v>
      </c>
      <c r="C558" s="146" t="s">
        <v>982</v>
      </c>
      <c r="D558" s="146" t="s">
        <v>480</v>
      </c>
      <c r="E558" s="147">
        <f t="shared" si="18"/>
        <v>49</v>
      </c>
      <c r="F558" s="146">
        <v>1000</v>
      </c>
      <c r="G558" s="147">
        <v>49000</v>
      </c>
    </row>
    <row r="559" spans="1:7" x14ac:dyDescent="0.2">
      <c r="A559" s="146" t="s">
        <v>921</v>
      </c>
      <c r="B559" s="146" t="s">
        <v>922</v>
      </c>
      <c r="C559" s="146" t="s">
        <v>1042</v>
      </c>
      <c r="D559" s="146" t="s">
        <v>480</v>
      </c>
      <c r="E559" s="147">
        <f t="shared" si="18"/>
        <v>63.3</v>
      </c>
      <c r="F559" s="146">
        <v>40</v>
      </c>
      <c r="G559" s="147">
        <v>2532</v>
      </c>
    </row>
    <row r="560" spans="1:7" x14ac:dyDescent="0.2">
      <c r="A560" s="146" t="s">
        <v>921</v>
      </c>
      <c r="B560" s="146" t="s">
        <v>922</v>
      </c>
      <c r="C560" s="146" t="s">
        <v>1043</v>
      </c>
      <c r="D560" s="146" t="s">
        <v>480</v>
      </c>
      <c r="E560" s="147">
        <f t="shared" si="18"/>
        <v>63.3</v>
      </c>
      <c r="F560" s="146">
        <v>40</v>
      </c>
      <c r="G560" s="147">
        <v>2532</v>
      </c>
    </row>
    <row r="561" spans="1:7" x14ac:dyDescent="0.2">
      <c r="A561" s="146" t="s">
        <v>921</v>
      </c>
      <c r="B561" s="146" t="s">
        <v>922</v>
      </c>
      <c r="C561" s="146" t="s">
        <v>1044</v>
      </c>
      <c r="D561" s="146" t="s">
        <v>480</v>
      </c>
      <c r="E561" s="147">
        <f t="shared" si="18"/>
        <v>75</v>
      </c>
      <c r="F561" s="146">
        <v>15</v>
      </c>
      <c r="G561" s="147">
        <v>1125</v>
      </c>
    </row>
    <row r="562" spans="1:7" x14ac:dyDescent="0.2">
      <c r="A562" s="146" t="s">
        <v>921</v>
      </c>
      <c r="B562" s="146" t="s">
        <v>922</v>
      </c>
      <c r="C562" s="158" t="s">
        <v>1045</v>
      </c>
      <c r="D562" s="146"/>
      <c r="E562" s="147">
        <f t="shared" si="18"/>
        <v>500000</v>
      </c>
      <c r="F562" s="146">
        <v>1</v>
      </c>
      <c r="G562" s="157">
        <v>500000</v>
      </c>
    </row>
    <row r="563" spans="1:7" x14ac:dyDescent="0.2">
      <c r="A563" s="146" t="s">
        <v>921</v>
      </c>
      <c r="B563" s="146" t="s">
        <v>922</v>
      </c>
      <c r="C563" s="158" t="s">
        <v>488</v>
      </c>
      <c r="D563" s="146"/>
      <c r="E563" s="147">
        <f t="shared" si="18"/>
        <v>150000</v>
      </c>
      <c r="F563" s="146">
        <v>1</v>
      </c>
      <c r="G563" s="157">
        <v>150000</v>
      </c>
    </row>
    <row r="564" spans="1:7" x14ac:dyDescent="0.2">
      <c r="A564" s="146" t="s">
        <v>921</v>
      </c>
      <c r="B564" s="146" t="s">
        <v>922</v>
      </c>
      <c r="C564" s="158" t="s">
        <v>491</v>
      </c>
      <c r="D564" s="146"/>
      <c r="E564" s="147">
        <f t="shared" si="18"/>
        <v>150000</v>
      </c>
      <c r="F564" s="146">
        <v>1</v>
      </c>
      <c r="G564" s="157">
        <v>150000</v>
      </c>
    </row>
    <row r="565" spans="1:7" x14ac:dyDescent="0.2">
      <c r="A565" s="146" t="s">
        <v>921</v>
      </c>
      <c r="B565" s="146" t="s">
        <v>922</v>
      </c>
      <c r="C565" s="158" t="s">
        <v>241</v>
      </c>
      <c r="D565" s="146"/>
      <c r="E565" s="147">
        <f t="shared" si="18"/>
        <v>120000</v>
      </c>
      <c r="F565" s="146">
        <v>1</v>
      </c>
      <c r="G565" s="157">
        <v>120000</v>
      </c>
    </row>
    <row r="566" spans="1:7" x14ac:dyDescent="0.2">
      <c r="A566" s="146" t="s">
        <v>921</v>
      </c>
      <c r="B566" s="146" t="s">
        <v>922</v>
      </c>
      <c r="C566" s="158" t="s">
        <v>1223</v>
      </c>
      <c r="D566" s="146"/>
      <c r="E566" s="147">
        <f t="shared" si="18"/>
        <v>30000</v>
      </c>
      <c r="F566" s="146">
        <v>1</v>
      </c>
      <c r="G566" s="157">
        <v>30000</v>
      </c>
    </row>
    <row r="567" spans="1:7" x14ac:dyDescent="0.2">
      <c r="A567" s="146" t="s">
        <v>921</v>
      </c>
      <c r="B567" s="146" t="s">
        <v>922</v>
      </c>
      <c r="C567" s="158" t="s">
        <v>1046</v>
      </c>
      <c r="D567" s="146"/>
      <c r="E567" s="147">
        <f t="shared" si="18"/>
        <v>250000</v>
      </c>
      <c r="F567" s="146">
        <v>1</v>
      </c>
      <c r="G567" s="157">
        <v>250000</v>
      </c>
    </row>
    <row r="568" spans="1:7" x14ac:dyDescent="0.2">
      <c r="A568" s="146" t="s">
        <v>921</v>
      </c>
      <c r="B568" s="146" t="s">
        <v>922</v>
      </c>
      <c r="C568" s="158" t="s">
        <v>267</v>
      </c>
      <c r="D568" s="146"/>
      <c r="E568" s="147">
        <f t="shared" si="18"/>
        <v>946560</v>
      </c>
      <c r="F568" s="146">
        <v>1</v>
      </c>
      <c r="G568" s="157">
        <v>946560</v>
      </c>
    </row>
    <row r="569" spans="1:7" x14ac:dyDescent="0.2">
      <c r="A569" s="146" t="s">
        <v>921</v>
      </c>
      <c r="B569" s="146" t="s">
        <v>922</v>
      </c>
      <c r="C569" s="158" t="s">
        <v>489</v>
      </c>
      <c r="D569" s="146"/>
      <c r="E569" s="147">
        <f t="shared" si="18"/>
        <v>500000</v>
      </c>
      <c r="F569" s="146">
        <v>1</v>
      </c>
      <c r="G569" s="157">
        <v>500000</v>
      </c>
    </row>
    <row r="570" spans="1:7" x14ac:dyDescent="0.2">
      <c r="A570" s="146" t="s">
        <v>921</v>
      </c>
      <c r="B570" s="146" t="s">
        <v>922</v>
      </c>
      <c r="C570" s="158" t="s">
        <v>492</v>
      </c>
      <c r="D570" s="146"/>
      <c r="E570" s="147">
        <f t="shared" si="18"/>
        <v>91800</v>
      </c>
      <c r="F570" s="146">
        <v>1</v>
      </c>
      <c r="G570" s="157">
        <v>91800</v>
      </c>
    </row>
    <row r="571" spans="1:7" x14ac:dyDescent="0.2">
      <c r="A571" s="146" t="s">
        <v>921</v>
      </c>
      <c r="B571" s="146" t="s">
        <v>922</v>
      </c>
      <c r="C571" s="158" t="s">
        <v>595</v>
      </c>
      <c r="D571" s="146"/>
      <c r="E571" s="147">
        <f t="shared" si="18"/>
        <v>300000</v>
      </c>
      <c r="F571" s="146">
        <v>1</v>
      </c>
      <c r="G571" s="157">
        <v>300000</v>
      </c>
    </row>
    <row r="572" spans="1:7" x14ac:dyDescent="0.2">
      <c r="A572" s="146" t="s">
        <v>921</v>
      </c>
      <c r="B572" s="146" t="s">
        <v>922</v>
      </c>
      <c r="C572" s="158" t="s">
        <v>596</v>
      </c>
      <c r="D572" s="146"/>
      <c r="E572" s="147">
        <f t="shared" ref="E572:E573" si="19">G572/F572</f>
        <v>300000</v>
      </c>
      <c r="F572" s="146">
        <v>1</v>
      </c>
      <c r="G572" s="157">
        <v>300000</v>
      </c>
    </row>
    <row r="573" spans="1:7" x14ac:dyDescent="0.2">
      <c r="A573" s="146" t="s">
        <v>921</v>
      </c>
      <c r="B573" s="146" t="s">
        <v>922</v>
      </c>
      <c r="C573" s="158" t="s">
        <v>597</v>
      </c>
      <c r="D573" s="146"/>
      <c r="E573" s="147">
        <f t="shared" si="19"/>
        <v>300000</v>
      </c>
      <c r="F573" s="146">
        <v>1</v>
      </c>
      <c r="G573" s="157">
        <v>300000</v>
      </c>
    </row>
    <row r="574" spans="1:7" x14ac:dyDescent="0.2">
      <c r="A574" s="205" t="s">
        <v>1047</v>
      </c>
      <c r="B574" s="206"/>
      <c r="C574" s="206"/>
      <c r="D574" s="206"/>
      <c r="E574" s="206"/>
      <c r="F574" s="207"/>
      <c r="G574" s="148">
        <f>SUM(G435:G573)</f>
        <v>4703159.7700000005</v>
      </c>
    </row>
    <row r="575" spans="1:7" x14ac:dyDescent="0.2">
      <c r="A575" s="146" t="s">
        <v>1048</v>
      </c>
      <c r="B575" s="146" t="s">
        <v>1049</v>
      </c>
      <c r="C575" s="146" t="s">
        <v>1050</v>
      </c>
      <c r="D575" s="146" t="s">
        <v>677</v>
      </c>
      <c r="E575" s="147">
        <f t="shared" ref="E575:E616" si="20">G575/F575</f>
        <v>41.65</v>
      </c>
      <c r="F575" s="146">
        <v>10</v>
      </c>
      <c r="G575" s="147">
        <v>416.5</v>
      </c>
    </row>
    <row r="576" spans="1:7" x14ac:dyDescent="0.2">
      <c r="A576" s="146" t="s">
        <v>1048</v>
      </c>
      <c r="B576" s="146" t="s">
        <v>1049</v>
      </c>
      <c r="C576" s="146" t="s">
        <v>1051</v>
      </c>
      <c r="D576" s="146" t="s">
        <v>1052</v>
      </c>
      <c r="E576" s="147">
        <f t="shared" si="20"/>
        <v>31.4208</v>
      </c>
      <c r="F576" s="146">
        <v>25</v>
      </c>
      <c r="G576" s="147">
        <v>785.52</v>
      </c>
    </row>
    <row r="577" spans="1:7" x14ac:dyDescent="0.2">
      <c r="A577" s="146" t="s">
        <v>1048</v>
      </c>
      <c r="B577" s="146" t="s">
        <v>1049</v>
      </c>
      <c r="C577" s="146" t="s">
        <v>1053</v>
      </c>
      <c r="D577" s="146" t="s">
        <v>1052</v>
      </c>
      <c r="E577" s="147">
        <f t="shared" si="20"/>
        <v>55.690399999999997</v>
      </c>
      <c r="F577" s="146">
        <v>25</v>
      </c>
      <c r="G577" s="147">
        <v>1392.26</v>
      </c>
    </row>
    <row r="578" spans="1:7" x14ac:dyDescent="0.2">
      <c r="A578" s="146" t="s">
        <v>1048</v>
      </c>
      <c r="B578" s="146" t="s">
        <v>1049</v>
      </c>
      <c r="C578" s="146" t="s">
        <v>1054</v>
      </c>
      <c r="D578" s="146" t="s">
        <v>677</v>
      </c>
      <c r="E578" s="147">
        <f t="shared" si="20"/>
        <v>22.487903225806452</v>
      </c>
      <c r="F578" s="146">
        <v>620</v>
      </c>
      <c r="G578" s="147">
        <v>13942.5</v>
      </c>
    </row>
    <row r="579" spans="1:7" x14ac:dyDescent="0.2">
      <c r="A579" s="146" t="s">
        <v>1048</v>
      </c>
      <c r="B579" s="146" t="s">
        <v>1049</v>
      </c>
      <c r="C579" s="146" t="s">
        <v>1055</v>
      </c>
      <c r="D579" s="146" t="s">
        <v>829</v>
      </c>
      <c r="E579" s="147">
        <f t="shared" si="20"/>
        <v>42.484999999999999</v>
      </c>
      <c r="F579" s="146">
        <v>4</v>
      </c>
      <c r="G579" s="147">
        <v>169.94</v>
      </c>
    </row>
    <row r="580" spans="1:7" x14ac:dyDescent="0.2">
      <c r="A580" s="146" t="s">
        <v>1048</v>
      </c>
      <c r="B580" s="146" t="s">
        <v>1049</v>
      </c>
      <c r="C580" s="146" t="s">
        <v>1056</v>
      </c>
      <c r="D580" s="146" t="s">
        <v>829</v>
      </c>
      <c r="E580" s="147">
        <f t="shared" si="20"/>
        <v>42.483750000000001</v>
      </c>
      <c r="F580" s="146">
        <v>8</v>
      </c>
      <c r="G580" s="147">
        <v>339.87</v>
      </c>
    </row>
    <row r="581" spans="1:7" x14ac:dyDescent="0.2">
      <c r="A581" s="146" t="s">
        <v>1048</v>
      </c>
      <c r="B581" s="146" t="s">
        <v>1049</v>
      </c>
      <c r="C581" s="146" t="s">
        <v>1057</v>
      </c>
      <c r="D581" s="146" t="s">
        <v>971</v>
      </c>
      <c r="E581" s="147">
        <f t="shared" si="20"/>
        <v>365.33</v>
      </c>
      <c r="F581" s="146">
        <v>1</v>
      </c>
      <c r="G581" s="147">
        <v>365.33</v>
      </c>
    </row>
    <row r="582" spans="1:7" x14ac:dyDescent="0.2">
      <c r="A582" s="146" t="s">
        <v>1048</v>
      </c>
      <c r="B582" s="146" t="s">
        <v>1049</v>
      </c>
      <c r="C582" s="146" t="s">
        <v>1058</v>
      </c>
      <c r="D582" s="146" t="s">
        <v>677</v>
      </c>
      <c r="E582" s="147">
        <f t="shared" si="20"/>
        <v>35.581000000000003</v>
      </c>
      <c r="F582" s="146">
        <v>30</v>
      </c>
      <c r="G582" s="147">
        <v>1067.43</v>
      </c>
    </row>
    <row r="583" spans="1:7" x14ac:dyDescent="0.2">
      <c r="A583" s="146" t="s">
        <v>1048</v>
      </c>
      <c r="B583" s="146" t="s">
        <v>1049</v>
      </c>
      <c r="C583" s="146" t="s">
        <v>1059</v>
      </c>
      <c r="D583" s="146" t="s">
        <v>480</v>
      </c>
      <c r="E583" s="147">
        <f t="shared" si="20"/>
        <v>11900</v>
      </c>
      <c r="F583" s="146">
        <v>2</v>
      </c>
      <c r="G583" s="147">
        <v>23800</v>
      </c>
    </row>
    <row r="584" spans="1:7" x14ac:dyDescent="0.2">
      <c r="A584" s="146" t="s">
        <v>1048</v>
      </c>
      <c r="B584" s="146" t="s">
        <v>1049</v>
      </c>
      <c r="C584" s="146" t="s">
        <v>1060</v>
      </c>
      <c r="D584" s="146" t="s">
        <v>480</v>
      </c>
      <c r="E584" s="147">
        <f t="shared" si="20"/>
        <v>3570</v>
      </c>
      <c r="F584" s="146">
        <v>3</v>
      </c>
      <c r="G584" s="147">
        <v>10710</v>
      </c>
    </row>
    <row r="585" spans="1:7" x14ac:dyDescent="0.2">
      <c r="A585" s="146" t="s">
        <v>1048</v>
      </c>
      <c r="B585" s="146" t="s">
        <v>1049</v>
      </c>
      <c r="C585" s="146" t="s">
        <v>1061</v>
      </c>
      <c r="D585" s="146" t="s">
        <v>480</v>
      </c>
      <c r="E585" s="147">
        <f t="shared" si="20"/>
        <v>10000</v>
      </c>
      <c r="F585" s="146">
        <v>5</v>
      </c>
      <c r="G585" s="147">
        <v>50000</v>
      </c>
    </row>
    <row r="586" spans="1:7" x14ac:dyDescent="0.2">
      <c r="A586" s="146" t="s">
        <v>1048</v>
      </c>
      <c r="B586" s="146" t="s">
        <v>1049</v>
      </c>
      <c r="C586" s="146" t="s">
        <v>1062</v>
      </c>
      <c r="D586" s="146" t="s">
        <v>611</v>
      </c>
      <c r="E586" s="147">
        <f t="shared" si="20"/>
        <v>1071</v>
      </c>
      <c r="F586" s="146">
        <v>3</v>
      </c>
      <c r="G586" s="147">
        <v>3213</v>
      </c>
    </row>
    <row r="587" spans="1:7" x14ac:dyDescent="0.2">
      <c r="A587" s="146" t="s">
        <v>1048</v>
      </c>
      <c r="B587" s="146" t="s">
        <v>1049</v>
      </c>
      <c r="C587" s="146" t="s">
        <v>1063</v>
      </c>
      <c r="D587" s="146" t="s">
        <v>611</v>
      </c>
      <c r="E587" s="147">
        <f t="shared" si="20"/>
        <v>1457.75</v>
      </c>
      <c r="F587" s="146">
        <v>1</v>
      </c>
      <c r="G587" s="147">
        <v>1457.75</v>
      </c>
    </row>
    <row r="588" spans="1:7" x14ac:dyDescent="0.2">
      <c r="A588" s="146" t="s">
        <v>1048</v>
      </c>
      <c r="B588" s="146" t="s">
        <v>1049</v>
      </c>
      <c r="C588" s="146" t="s">
        <v>1064</v>
      </c>
      <c r="D588" s="146" t="s">
        <v>1065</v>
      </c>
      <c r="E588" s="147">
        <f t="shared" si="20"/>
        <v>432</v>
      </c>
      <c r="F588" s="146">
        <v>2</v>
      </c>
      <c r="G588" s="147">
        <v>864</v>
      </c>
    </row>
    <row r="589" spans="1:7" x14ac:dyDescent="0.2">
      <c r="A589" s="146" t="s">
        <v>1048</v>
      </c>
      <c r="B589" s="146" t="s">
        <v>1049</v>
      </c>
      <c r="C589" s="146" t="s">
        <v>1066</v>
      </c>
      <c r="D589" s="146" t="s">
        <v>480</v>
      </c>
      <c r="E589" s="147">
        <f t="shared" si="20"/>
        <v>7.8900000000000006</v>
      </c>
      <c r="F589" s="146">
        <v>80</v>
      </c>
      <c r="G589" s="147">
        <v>631.20000000000005</v>
      </c>
    </row>
    <row r="590" spans="1:7" x14ac:dyDescent="0.2">
      <c r="A590" s="146" t="s">
        <v>1048</v>
      </c>
      <c r="B590" s="146" t="s">
        <v>1049</v>
      </c>
      <c r="C590" s="146" t="s">
        <v>1067</v>
      </c>
      <c r="D590" s="146" t="s">
        <v>1052</v>
      </c>
      <c r="E590" s="147">
        <f t="shared" si="20"/>
        <v>2.19</v>
      </c>
      <c r="F590" s="146">
        <v>100</v>
      </c>
      <c r="G590" s="147">
        <v>219</v>
      </c>
    </row>
    <row r="591" spans="1:7" x14ac:dyDescent="0.2">
      <c r="A591" s="146" t="s">
        <v>1048</v>
      </c>
      <c r="B591" s="146" t="s">
        <v>1049</v>
      </c>
      <c r="C591" s="146" t="s">
        <v>1068</v>
      </c>
      <c r="D591" s="146" t="s">
        <v>677</v>
      </c>
      <c r="E591" s="147">
        <f t="shared" si="20"/>
        <v>38.912999999999997</v>
      </c>
      <c r="F591" s="146">
        <v>20</v>
      </c>
      <c r="G591" s="147">
        <v>778.26</v>
      </c>
    </row>
    <row r="592" spans="1:7" x14ac:dyDescent="0.2">
      <c r="A592" s="146" t="s">
        <v>1048</v>
      </c>
      <c r="B592" s="146" t="s">
        <v>1049</v>
      </c>
      <c r="C592" s="146" t="s">
        <v>1069</v>
      </c>
      <c r="D592" s="146" t="s">
        <v>480</v>
      </c>
      <c r="E592" s="147">
        <f t="shared" si="20"/>
        <v>8.7286573426573426</v>
      </c>
      <c r="F592" s="146">
        <v>2860</v>
      </c>
      <c r="G592" s="147">
        <v>24963.96</v>
      </c>
    </row>
    <row r="593" spans="1:7" x14ac:dyDescent="0.2">
      <c r="A593" s="146" t="s">
        <v>1048</v>
      </c>
      <c r="B593" s="146" t="s">
        <v>1049</v>
      </c>
      <c r="C593" s="146" t="s">
        <v>1070</v>
      </c>
      <c r="D593" s="146" t="s">
        <v>971</v>
      </c>
      <c r="E593" s="147">
        <f t="shared" si="20"/>
        <v>190.4</v>
      </c>
      <c r="F593" s="146">
        <v>1</v>
      </c>
      <c r="G593" s="147">
        <v>190.4</v>
      </c>
    </row>
    <row r="594" spans="1:7" x14ac:dyDescent="0.2">
      <c r="A594" s="146" t="s">
        <v>1048</v>
      </c>
      <c r="B594" s="146" t="s">
        <v>1049</v>
      </c>
      <c r="C594" s="146" t="s">
        <v>1071</v>
      </c>
      <c r="D594" s="146" t="s">
        <v>480</v>
      </c>
      <c r="E594" s="147">
        <f t="shared" si="20"/>
        <v>600</v>
      </c>
      <c r="F594" s="146">
        <v>2</v>
      </c>
      <c r="G594" s="147">
        <v>1200</v>
      </c>
    </row>
    <row r="595" spans="1:7" x14ac:dyDescent="0.2">
      <c r="A595" s="146" t="s">
        <v>1048</v>
      </c>
      <c r="B595" s="146" t="s">
        <v>1049</v>
      </c>
      <c r="C595" s="146" t="s">
        <v>1072</v>
      </c>
      <c r="D595" s="146" t="s">
        <v>971</v>
      </c>
      <c r="E595" s="147">
        <f t="shared" si="20"/>
        <v>31.4208</v>
      </c>
      <c r="F595" s="146">
        <v>25</v>
      </c>
      <c r="G595" s="147">
        <v>785.52</v>
      </c>
    </row>
    <row r="596" spans="1:7" x14ac:dyDescent="0.2">
      <c r="A596" s="146" t="s">
        <v>1048</v>
      </c>
      <c r="B596" s="146" t="s">
        <v>1049</v>
      </c>
      <c r="C596" s="146" t="s">
        <v>1073</v>
      </c>
      <c r="D596" s="146" t="s">
        <v>1065</v>
      </c>
      <c r="E596" s="147">
        <f t="shared" si="20"/>
        <v>954.40909090909088</v>
      </c>
      <c r="F596" s="146">
        <v>66</v>
      </c>
      <c r="G596" s="147">
        <v>62991</v>
      </c>
    </row>
    <row r="597" spans="1:7" x14ac:dyDescent="0.2">
      <c r="A597" s="146" t="s">
        <v>1048</v>
      </c>
      <c r="B597" s="146" t="s">
        <v>1049</v>
      </c>
      <c r="C597" s="146" t="s">
        <v>1074</v>
      </c>
      <c r="D597" s="146" t="s">
        <v>480</v>
      </c>
      <c r="E597" s="147">
        <f t="shared" si="20"/>
        <v>870.93333333333328</v>
      </c>
      <c r="F597" s="146">
        <v>15</v>
      </c>
      <c r="G597" s="147">
        <v>13064</v>
      </c>
    </row>
    <row r="598" spans="1:7" x14ac:dyDescent="0.2">
      <c r="A598" s="146" t="s">
        <v>1048</v>
      </c>
      <c r="B598" s="146" t="s">
        <v>1049</v>
      </c>
      <c r="C598" s="146" t="s">
        <v>1075</v>
      </c>
      <c r="D598" s="146" t="s">
        <v>1065</v>
      </c>
      <c r="E598" s="147">
        <f t="shared" si="20"/>
        <v>1322.6048387096773</v>
      </c>
      <c r="F598" s="146">
        <v>31</v>
      </c>
      <c r="G598" s="147">
        <v>41000.75</v>
      </c>
    </row>
    <row r="599" spans="1:7" x14ac:dyDescent="0.2">
      <c r="A599" s="146" t="s">
        <v>1048</v>
      </c>
      <c r="B599" s="146" t="s">
        <v>1049</v>
      </c>
      <c r="C599" s="146" t="s">
        <v>1076</v>
      </c>
      <c r="D599" s="146" t="s">
        <v>1065</v>
      </c>
      <c r="E599" s="147">
        <f t="shared" si="20"/>
        <v>1014</v>
      </c>
      <c r="F599" s="146">
        <v>15</v>
      </c>
      <c r="G599" s="147">
        <v>15210</v>
      </c>
    </row>
    <row r="600" spans="1:7" x14ac:dyDescent="0.2">
      <c r="A600" s="146" t="s">
        <v>1048</v>
      </c>
      <c r="B600" s="146" t="s">
        <v>1049</v>
      </c>
      <c r="C600" s="146" t="s">
        <v>1077</v>
      </c>
      <c r="D600" s="146" t="s">
        <v>611</v>
      </c>
      <c r="E600" s="147">
        <f t="shared" si="20"/>
        <v>181.35837837837838</v>
      </c>
      <c r="F600" s="146">
        <v>37</v>
      </c>
      <c r="G600" s="147">
        <v>6710.26</v>
      </c>
    </row>
    <row r="601" spans="1:7" x14ac:dyDescent="0.2">
      <c r="A601" s="146" t="s">
        <v>1048</v>
      </c>
      <c r="B601" s="146" t="s">
        <v>1049</v>
      </c>
      <c r="C601" s="146" t="s">
        <v>1078</v>
      </c>
      <c r="D601" s="146" t="s">
        <v>611</v>
      </c>
      <c r="E601" s="147">
        <f t="shared" si="20"/>
        <v>257.58108108108109</v>
      </c>
      <c r="F601" s="146">
        <v>37</v>
      </c>
      <c r="G601" s="147">
        <v>9530.5</v>
      </c>
    </row>
    <row r="602" spans="1:7" x14ac:dyDescent="0.2">
      <c r="A602" s="146" t="s">
        <v>1048</v>
      </c>
      <c r="B602" s="146" t="s">
        <v>1049</v>
      </c>
      <c r="C602" s="146" t="s">
        <v>1079</v>
      </c>
      <c r="D602" s="146" t="s">
        <v>611</v>
      </c>
      <c r="E602" s="147">
        <f t="shared" si="20"/>
        <v>199.5</v>
      </c>
      <c r="F602" s="146">
        <v>19</v>
      </c>
      <c r="G602" s="147">
        <v>3790.5</v>
      </c>
    </row>
    <row r="603" spans="1:7" x14ac:dyDescent="0.2">
      <c r="A603" s="146" t="s">
        <v>1048</v>
      </c>
      <c r="B603" s="146" t="s">
        <v>1049</v>
      </c>
      <c r="C603" s="146" t="s">
        <v>1080</v>
      </c>
      <c r="D603" s="146" t="s">
        <v>611</v>
      </c>
      <c r="E603" s="147">
        <f t="shared" si="20"/>
        <v>459.35999999999996</v>
      </c>
      <c r="F603" s="146">
        <v>18</v>
      </c>
      <c r="G603" s="147">
        <v>8268.48</v>
      </c>
    </row>
    <row r="604" spans="1:7" x14ac:dyDescent="0.2">
      <c r="A604" s="146" t="s">
        <v>1048</v>
      </c>
      <c r="B604" s="146" t="s">
        <v>1049</v>
      </c>
      <c r="C604" s="146" t="s">
        <v>1081</v>
      </c>
      <c r="D604" s="146" t="s">
        <v>611</v>
      </c>
      <c r="E604" s="147">
        <f t="shared" si="20"/>
        <v>461.31428571428569</v>
      </c>
      <c r="F604" s="146">
        <v>14</v>
      </c>
      <c r="G604" s="147">
        <v>6458.4</v>
      </c>
    </row>
    <row r="605" spans="1:7" x14ac:dyDescent="0.2">
      <c r="A605" s="146" t="s">
        <v>1048</v>
      </c>
      <c r="B605" s="146" t="s">
        <v>1049</v>
      </c>
      <c r="C605" s="146" t="s">
        <v>1082</v>
      </c>
      <c r="D605" s="146" t="s">
        <v>1052</v>
      </c>
      <c r="E605" s="147">
        <f t="shared" si="20"/>
        <v>11900</v>
      </c>
      <c r="F605" s="146">
        <v>9</v>
      </c>
      <c r="G605" s="147">
        <v>107100</v>
      </c>
    </row>
    <row r="606" spans="1:7" x14ac:dyDescent="0.2">
      <c r="A606" s="146" t="s">
        <v>1048</v>
      </c>
      <c r="B606" s="146" t="s">
        <v>1049</v>
      </c>
      <c r="C606" s="146" t="s">
        <v>1083</v>
      </c>
      <c r="D606" s="146" t="s">
        <v>1052</v>
      </c>
      <c r="E606" s="147">
        <f t="shared" si="20"/>
        <v>7399</v>
      </c>
      <c r="F606" s="146">
        <v>10</v>
      </c>
      <c r="G606" s="147">
        <v>73990</v>
      </c>
    </row>
    <row r="607" spans="1:7" x14ac:dyDescent="0.2">
      <c r="A607" s="146" t="s">
        <v>1048</v>
      </c>
      <c r="B607" s="146" t="s">
        <v>1049</v>
      </c>
      <c r="C607" s="146" t="s">
        <v>1084</v>
      </c>
      <c r="D607" s="146" t="s">
        <v>1052</v>
      </c>
      <c r="E607" s="147">
        <f t="shared" si="20"/>
        <v>9800</v>
      </c>
      <c r="F607" s="146">
        <v>7</v>
      </c>
      <c r="G607" s="147">
        <v>68600</v>
      </c>
    </row>
    <row r="608" spans="1:7" x14ac:dyDescent="0.2">
      <c r="A608" s="146" t="s">
        <v>1048</v>
      </c>
      <c r="B608" s="146" t="s">
        <v>1049</v>
      </c>
      <c r="C608" s="146" t="s">
        <v>1085</v>
      </c>
      <c r="D608" s="146" t="s">
        <v>611</v>
      </c>
      <c r="E608" s="147">
        <f t="shared" si="20"/>
        <v>10000</v>
      </c>
      <c r="F608" s="146">
        <v>16</v>
      </c>
      <c r="G608" s="147">
        <v>160000</v>
      </c>
    </row>
    <row r="609" spans="1:7" x14ac:dyDescent="0.2">
      <c r="A609" s="146" t="s">
        <v>1048</v>
      </c>
      <c r="B609" s="146" t="s">
        <v>1049</v>
      </c>
      <c r="C609" s="146" t="s">
        <v>1086</v>
      </c>
      <c r="D609" s="146" t="s">
        <v>611</v>
      </c>
      <c r="E609" s="147">
        <f t="shared" si="20"/>
        <v>833.77777777777783</v>
      </c>
      <c r="F609" s="146">
        <v>9</v>
      </c>
      <c r="G609" s="147">
        <v>7504</v>
      </c>
    </row>
    <row r="610" spans="1:7" x14ac:dyDescent="0.2">
      <c r="A610" s="146" t="s">
        <v>1048</v>
      </c>
      <c r="B610" s="146" t="s">
        <v>1049</v>
      </c>
      <c r="C610" s="146" t="s">
        <v>1087</v>
      </c>
      <c r="D610" s="146" t="s">
        <v>611</v>
      </c>
      <c r="E610" s="147">
        <f t="shared" si="20"/>
        <v>95.7</v>
      </c>
      <c r="F610" s="146">
        <v>15</v>
      </c>
      <c r="G610" s="147">
        <v>1435.5</v>
      </c>
    </row>
    <row r="611" spans="1:7" x14ac:dyDescent="0.2">
      <c r="A611" s="146" t="s">
        <v>1048</v>
      </c>
      <c r="B611" s="146" t="s">
        <v>1049</v>
      </c>
      <c r="C611" s="146" t="s">
        <v>1088</v>
      </c>
      <c r="D611" s="146" t="s">
        <v>611</v>
      </c>
      <c r="E611" s="147">
        <f t="shared" si="20"/>
        <v>230</v>
      </c>
      <c r="F611" s="146">
        <v>2</v>
      </c>
      <c r="G611" s="147">
        <v>460</v>
      </c>
    </row>
    <row r="612" spans="1:7" x14ac:dyDescent="0.2">
      <c r="A612" s="146" t="s">
        <v>1048</v>
      </c>
      <c r="B612" s="146" t="s">
        <v>1049</v>
      </c>
      <c r="C612" s="146" t="s">
        <v>1089</v>
      </c>
      <c r="D612" s="146" t="s">
        <v>611</v>
      </c>
      <c r="E612" s="147">
        <f t="shared" si="20"/>
        <v>10000</v>
      </c>
      <c r="F612" s="146">
        <v>18</v>
      </c>
      <c r="G612" s="147">
        <v>180000</v>
      </c>
    </row>
    <row r="613" spans="1:7" x14ac:dyDescent="0.2">
      <c r="A613" s="146" t="s">
        <v>1048</v>
      </c>
      <c r="B613" s="146" t="s">
        <v>1049</v>
      </c>
      <c r="C613" s="146" t="s">
        <v>1090</v>
      </c>
      <c r="D613" s="146" t="s">
        <v>611</v>
      </c>
      <c r="E613" s="147">
        <f t="shared" si="20"/>
        <v>222.5</v>
      </c>
      <c r="F613" s="146">
        <v>2</v>
      </c>
      <c r="G613" s="147">
        <v>445</v>
      </c>
    </row>
    <row r="614" spans="1:7" x14ac:dyDescent="0.2">
      <c r="A614" s="146" t="s">
        <v>1048</v>
      </c>
      <c r="B614" s="146" t="s">
        <v>1049</v>
      </c>
      <c r="C614" s="146" t="s">
        <v>1091</v>
      </c>
      <c r="D614" s="146" t="s">
        <v>611</v>
      </c>
      <c r="E614" s="147">
        <f t="shared" si="20"/>
        <v>222.5</v>
      </c>
      <c r="F614" s="146">
        <v>2</v>
      </c>
      <c r="G614" s="147">
        <v>445</v>
      </c>
    </row>
    <row r="615" spans="1:7" x14ac:dyDescent="0.2">
      <c r="A615" s="146" t="s">
        <v>1048</v>
      </c>
      <c r="B615" s="146" t="s">
        <v>1049</v>
      </c>
      <c r="C615" s="146" t="s">
        <v>1092</v>
      </c>
      <c r="D615" s="146" t="s">
        <v>611</v>
      </c>
      <c r="E615" s="147">
        <f t="shared" si="20"/>
        <v>212.5</v>
      </c>
      <c r="F615" s="146">
        <v>2</v>
      </c>
      <c r="G615" s="147">
        <v>425</v>
      </c>
    </row>
    <row r="616" spans="1:7" x14ac:dyDescent="0.2">
      <c r="A616" s="146" t="s">
        <v>1048</v>
      </c>
      <c r="B616" s="146" t="s">
        <v>1049</v>
      </c>
      <c r="C616" s="146" t="s">
        <v>1093</v>
      </c>
      <c r="D616" s="146" t="s">
        <v>611</v>
      </c>
      <c r="E616" s="147">
        <f t="shared" si="20"/>
        <v>150</v>
      </c>
      <c r="F616" s="146">
        <v>2</v>
      </c>
      <c r="G616" s="147">
        <v>300</v>
      </c>
    </row>
    <row r="617" spans="1:7" x14ac:dyDescent="0.2">
      <c r="A617" s="205" t="s">
        <v>1094</v>
      </c>
      <c r="B617" s="206"/>
      <c r="C617" s="206"/>
      <c r="D617" s="206"/>
      <c r="E617" s="206"/>
      <c r="F617" s="207"/>
      <c r="G617" s="148">
        <f>SUM(G575:G616)</f>
        <v>905020.83</v>
      </c>
    </row>
    <row r="618" spans="1:7" x14ac:dyDescent="0.2">
      <c r="A618" s="146" t="s">
        <v>1095</v>
      </c>
      <c r="B618" s="146" t="s">
        <v>1096</v>
      </c>
      <c r="C618" s="146" t="s">
        <v>1097</v>
      </c>
      <c r="D618" s="146" t="s">
        <v>638</v>
      </c>
      <c r="E618" s="147">
        <f t="shared" ref="E618:E655" si="21">G618/F618</f>
        <v>45</v>
      </c>
      <c r="F618" s="146">
        <v>80</v>
      </c>
      <c r="G618" s="147">
        <v>3600</v>
      </c>
    </row>
    <row r="619" spans="1:7" x14ac:dyDescent="0.2">
      <c r="A619" s="146" t="s">
        <v>1095</v>
      </c>
      <c r="B619" s="146" t="s">
        <v>1096</v>
      </c>
      <c r="C619" s="146" t="s">
        <v>1098</v>
      </c>
      <c r="D619" s="146" t="s">
        <v>971</v>
      </c>
      <c r="E619" s="147">
        <f t="shared" si="21"/>
        <v>12.5</v>
      </c>
      <c r="F619" s="146">
        <f>24*12</f>
        <v>288</v>
      </c>
      <c r="G619" s="147">
        <v>3600</v>
      </c>
    </row>
    <row r="620" spans="1:7" x14ac:dyDescent="0.2">
      <c r="A620" s="146" t="s">
        <v>1095</v>
      </c>
      <c r="B620" s="146" t="s">
        <v>1096</v>
      </c>
      <c r="C620" s="146" t="s">
        <v>1099</v>
      </c>
      <c r="D620" s="146" t="s">
        <v>480</v>
      </c>
      <c r="E620" s="147">
        <f t="shared" si="21"/>
        <v>0.21829999999999999</v>
      </c>
      <c r="F620" s="146">
        <v>63000</v>
      </c>
      <c r="G620" s="147">
        <v>13752.9</v>
      </c>
    </row>
    <row r="621" spans="1:7" x14ac:dyDescent="0.2">
      <c r="A621" s="146" t="s">
        <v>1095</v>
      </c>
      <c r="B621" s="146" t="s">
        <v>1096</v>
      </c>
      <c r="C621" s="146" t="s">
        <v>1100</v>
      </c>
      <c r="D621" s="146" t="s">
        <v>971</v>
      </c>
      <c r="E621" s="147">
        <f t="shared" si="21"/>
        <v>13.474666666666668</v>
      </c>
      <c r="F621" s="146">
        <v>30</v>
      </c>
      <c r="G621" s="147">
        <v>404.24</v>
      </c>
    </row>
    <row r="622" spans="1:7" x14ac:dyDescent="0.2">
      <c r="A622" s="146" t="s">
        <v>1095</v>
      </c>
      <c r="B622" s="146" t="s">
        <v>1096</v>
      </c>
      <c r="C622" s="146" t="s">
        <v>1101</v>
      </c>
      <c r="D622" s="146" t="s">
        <v>480</v>
      </c>
      <c r="E622" s="147">
        <f t="shared" si="21"/>
        <v>27.777777777777779</v>
      </c>
      <c r="F622" s="146">
        <f>30*12</f>
        <v>360</v>
      </c>
      <c r="G622" s="147">
        <v>10000</v>
      </c>
    </row>
    <row r="623" spans="1:7" x14ac:dyDescent="0.2">
      <c r="A623" s="146" t="s">
        <v>1095</v>
      </c>
      <c r="B623" s="146" t="s">
        <v>1096</v>
      </c>
      <c r="C623" s="146" t="s">
        <v>1102</v>
      </c>
      <c r="D623" s="146" t="s">
        <v>611</v>
      </c>
      <c r="E623" s="147">
        <f t="shared" si="21"/>
        <v>1666.6666666666667</v>
      </c>
      <c r="F623" s="146">
        <f>4*12</f>
        <v>48</v>
      </c>
      <c r="G623" s="147">
        <v>80000</v>
      </c>
    </row>
    <row r="624" spans="1:7" x14ac:dyDescent="0.2">
      <c r="A624" s="146" t="s">
        <v>1095</v>
      </c>
      <c r="B624" s="146" t="s">
        <v>1096</v>
      </c>
      <c r="C624" s="146" t="s">
        <v>1103</v>
      </c>
      <c r="D624" s="146" t="s">
        <v>677</v>
      </c>
      <c r="E624" s="147">
        <f t="shared" si="21"/>
        <v>48</v>
      </c>
      <c r="F624" s="146">
        <v>108</v>
      </c>
      <c r="G624" s="147">
        <v>5184</v>
      </c>
    </row>
    <row r="625" spans="1:7" x14ac:dyDescent="0.2">
      <c r="A625" s="146" t="s">
        <v>1095</v>
      </c>
      <c r="B625" s="146" t="s">
        <v>1096</v>
      </c>
      <c r="C625" s="146" t="s">
        <v>1104</v>
      </c>
      <c r="D625" s="146" t="s">
        <v>480</v>
      </c>
      <c r="E625" s="147">
        <f t="shared" si="21"/>
        <v>29.75</v>
      </c>
      <c r="F625" s="146">
        <v>110</v>
      </c>
      <c r="G625" s="147">
        <v>3272.5</v>
      </c>
    </row>
    <row r="626" spans="1:7" x14ac:dyDescent="0.2">
      <c r="A626" s="146" t="s">
        <v>1095</v>
      </c>
      <c r="B626" s="146" t="s">
        <v>1096</v>
      </c>
      <c r="C626" s="146" t="s">
        <v>1105</v>
      </c>
      <c r="D626" s="146" t="s">
        <v>971</v>
      </c>
      <c r="E626" s="147">
        <f t="shared" si="21"/>
        <v>28.010256880733944</v>
      </c>
      <c r="F626" s="146">
        <v>545</v>
      </c>
      <c r="G626" s="147">
        <v>15265.59</v>
      </c>
    </row>
    <row r="627" spans="1:7" x14ac:dyDescent="0.2">
      <c r="A627" s="146" t="s">
        <v>1095</v>
      </c>
      <c r="B627" s="146" t="s">
        <v>1096</v>
      </c>
      <c r="C627" s="146" t="s">
        <v>1106</v>
      </c>
      <c r="D627" s="146" t="s">
        <v>480</v>
      </c>
      <c r="E627" s="147">
        <f t="shared" si="21"/>
        <v>29.75</v>
      </c>
      <c r="F627" s="146">
        <v>1</v>
      </c>
      <c r="G627" s="147">
        <v>29.75</v>
      </c>
    </row>
    <row r="628" spans="1:7" x14ac:dyDescent="0.2">
      <c r="A628" s="146" t="s">
        <v>1095</v>
      </c>
      <c r="B628" s="146" t="s">
        <v>1096</v>
      </c>
      <c r="C628" s="146" t="s">
        <v>1107</v>
      </c>
      <c r="D628" s="146" t="s">
        <v>677</v>
      </c>
      <c r="E628" s="147">
        <f t="shared" si="21"/>
        <v>144.53504950495051</v>
      </c>
      <c r="F628" s="146">
        <v>101</v>
      </c>
      <c r="G628" s="147">
        <v>14598.04</v>
      </c>
    </row>
    <row r="629" spans="1:7" x14ac:dyDescent="0.2">
      <c r="A629" s="146" t="s">
        <v>1095</v>
      </c>
      <c r="B629" s="146" t="s">
        <v>1096</v>
      </c>
      <c r="C629" s="146" t="s">
        <v>1108</v>
      </c>
      <c r="D629" s="146" t="s">
        <v>677</v>
      </c>
      <c r="E629" s="147">
        <f t="shared" si="21"/>
        <v>65.45</v>
      </c>
      <c r="F629" s="146">
        <v>170</v>
      </c>
      <c r="G629" s="147">
        <v>11126.5</v>
      </c>
    </row>
    <row r="630" spans="1:7" x14ac:dyDescent="0.2">
      <c r="A630" s="146" t="s">
        <v>1095</v>
      </c>
      <c r="B630" s="146" t="s">
        <v>1096</v>
      </c>
      <c r="C630" s="146" t="s">
        <v>1109</v>
      </c>
      <c r="D630" s="146" t="s">
        <v>480</v>
      </c>
      <c r="E630" s="147">
        <f t="shared" si="21"/>
        <v>158.66666666666666</v>
      </c>
      <c r="F630" s="146">
        <v>36</v>
      </c>
      <c r="G630" s="147">
        <v>5712</v>
      </c>
    </row>
    <row r="631" spans="1:7" x14ac:dyDescent="0.2">
      <c r="A631" s="146" t="s">
        <v>1095</v>
      </c>
      <c r="B631" s="146" t="s">
        <v>1096</v>
      </c>
      <c r="C631" s="146" t="s">
        <v>1110</v>
      </c>
      <c r="D631" s="146" t="s">
        <v>677</v>
      </c>
      <c r="E631" s="147">
        <f t="shared" si="21"/>
        <v>40.46</v>
      </c>
      <c r="F631" s="146">
        <v>224</v>
      </c>
      <c r="G631" s="147">
        <v>9063.0400000000009</v>
      </c>
    </row>
    <row r="632" spans="1:7" x14ac:dyDescent="0.2">
      <c r="A632" s="146" t="s">
        <v>1095</v>
      </c>
      <c r="B632" s="146" t="s">
        <v>1096</v>
      </c>
      <c r="C632" s="146" t="s">
        <v>1111</v>
      </c>
      <c r="D632" s="146" t="s">
        <v>677</v>
      </c>
      <c r="E632" s="147">
        <f t="shared" si="21"/>
        <v>41.65</v>
      </c>
      <c r="F632" s="146">
        <v>165</v>
      </c>
      <c r="G632" s="147">
        <v>6872.25</v>
      </c>
    </row>
    <row r="633" spans="1:7" x14ac:dyDescent="0.2">
      <c r="A633" s="146" t="s">
        <v>1095</v>
      </c>
      <c r="B633" s="146" t="s">
        <v>1096</v>
      </c>
      <c r="C633" s="146" t="s">
        <v>1112</v>
      </c>
      <c r="D633" s="146" t="s">
        <v>480</v>
      </c>
      <c r="E633" s="147">
        <f t="shared" si="21"/>
        <v>0.28559999999999997</v>
      </c>
      <c r="F633" s="146">
        <v>850</v>
      </c>
      <c r="G633" s="147">
        <v>242.76</v>
      </c>
    </row>
    <row r="634" spans="1:7" x14ac:dyDescent="0.2">
      <c r="A634" s="146" t="s">
        <v>1095</v>
      </c>
      <c r="B634" s="146" t="s">
        <v>1096</v>
      </c>
      <c r="C634" s="146" t="s">
        <v>1113</v>
      </c>
      <c r="D634" s="146" t="s">
        <v>677</v>
      </c>
      <c r="E634" s="147">
        <f t="shared" si="21"/>
        <v>54.4</v>
      </c>
      <c r="F634" s="146">
        <v>210</v>
      </c>
      <c r="G634" s="147">
        <v>11424</v>
      </c>
    </row>
    <row r="635" spans="1:7" x14ac:dyDescent="0.2">
      <c r="A635" s="146" t="s">
        <v>1095</v>
      </c>
      <c r="B635" s="146" t="s">
        <v>1096</v>
      </c>
      <c r="C635" s="146" t="s">
        <v>1114</v>
      </c>
      <c r="D635" s="146" t="s">
        <v>677</v>
      </c>
      <c r="E635" s="147">
        <f t="shared" si="21"/>
        <v>105.91</v>
      </c>
      <c r="F635" s="146">
        <v>2</v>
      </c>
      <c r="G635" s="147">
        <v>211.82</v>
      </c>
    </row>
    <row r="636" spans="1:7" x14ac:dyDescent="0.2">
      <c r="A636" s="146" t="s">
        <v>1095</v>
      </c>
      <c r="B636" s="146" t="s">
        <v>1096</v>
      </c>
      <c r="C636" s="146" t="s">
        <v>1115</v>
      </c>
      <c r="D636" s="146" t="s">
        <v>677</v>
      </c>
      <c r="E636" s="147">
        <f t="shared" si="21"/>
        <v>101.14999999999999</v>
      </c>
      <c r="F636" s="146">
        <v>24</v>
      </c>
      <c r="G636" s="147">
        <v>2427.6</v>
      </c>
    </row>
    <row r="637" spans="1:7" x14ac:dyDescent="0.2">
      <c r="A637" s="146" t="s">
        <v>1095</v>
      </c>
      <c r="B637" s="146" t="s">
        <v>1096</v>
      </c>
      <c r="C637" s="146" t="s">
        <v>1116</v>
      </c>
      <c r="D637" s="146" t="s">
        <v>480</v>
      </c>
      <c r="E637" s="147">
        <f t="shared" si="21"/>
        <v>211.42718446601941</v>
      </c>
      <c r="F637" s="146">
        <v>103</v>
      </c>
      <c r="G637" s="147">
        <v>21777</v>
      </c>
    </row>
    <row r="638" spans="1:7" x14ac:dyDescent="0.2">
      <c r="A638" s="146" t="s">
        <v>1095</v>
      </c>
      <c r="B638" s="146" t="s">
        <v>1096</v>
      </c>
      <c r="C638" s="146" t="s">
        <v>1117</v>
      </c>
      <c r="D638" s="146" t="s">
        <v>829</v>
      </c>
      <c r="E638" s="147">
        <f t="shared" si="21"/>
        <v>149.68285714285716</v>
      </c>
      <c r="F638" s="146">
        <v>210</v>
      </c>
      <c r="G638" s="147">
        <v>31433.4</v>
      </c>
    </row>
    <row r="639" spans="1:7" x14ac:dyDescent="0.2">
      <c r="A639" s="146" t="s">
        <v>1095</v>
      </c>
      <c r="B639" s="146" t="s">
        <v>1096</v>
      </c>
      <c r="C639" s="146" t="s">
        <v>1118</v>
      </c>
      <c r="D639" s="146" t="s">
        <v>677</v>
      </c>
      <c r="E639" s="147">
        <f t="shared" si="21"/>
        <v>47.999753694581287</v>
      </c>
      <c r="F639" s="146">
        <v>406</v>
      </c>
      <c r="G639" s="147">
        <v>19487.900000000001</v>
      </c>
    </row>
    <row r="640" spans="1:7" x14ac:dyDescent="0.2">
      <c r="A640" s="146" t="s">
        <v>1095</v>
      </c>
      <c r="B640" s="146" t="s">
        <v>1096</v>
      </c>
      <c r="C640" s="146" t="s">
        <v>1119</v>
      </c>
      <c r="D640" s="146" t="s">
        <v>677</v>
      </c>
      <c r="E640" s="147">
        <f t="shared" si="21"/>
        <v>82.202391304347827</v>
      </c>
      <c r="F640" s="146">
        <v>460</v>
      </c>
      <c r="G640" s="147">
        <v>37813.1</v>
      </c>
    </row>
    <row r="641" spans="1:7" x14ac:dyDescent="0.2">
      <c r="A641" s="146" t="s">
        <v>1095</v>
      </c>
      <c r="B641" s="146" t="s">
        <v>1096</v>
      </c>
      <c r="C641" s="146" t="s">
        <v>1120</v>
      </c>
      <c r="D641" s="146" t="s">
        <v>677</v>
      </c>
      <c r="E641" s="147">
        <f t="shared" si="21"/>
        <v>48.965100671140938</v>
      </c>
      <c r="F641" s="146">
        <v>596</v>
      </c>
      <c r="G641" s="147">
        <v>29183.200000000001</v>
      </c>
    </row>
    <row r="642" spans="1:7" x14ac:dyDescent="0.2">
      <c r="A642" s="146" t="s">
        <v>1095</v>
      </c>
      <c r="B642" s="146" t="s">
        <v>1096</v>
      </c>
      <c r="C642" s="146" t="s">
        <v>1121</v>
      </c>
      <c r="D642" s="146" t="s">
        <v>480</v>
      </c>
      <c r="E642" s="147">
        <f t="shared" si="21"/>
        <v>30.725000000000001</v>
      </c>
      <c r="F642" s="146">
        <v>2</v>
      </c>
      <c r="G642" s="147">
        <v>61.45</v>
      </c>
    </row>
    <row r="643" spans="1:7" x14ac:dyDescent="0.2">
      <c r="A643" s="146" t="s">
        <v>1095</v>
      </c>
      <c r="B643" s="146" t="s">
        <v>1096</v>
      </c>
      <c r="C643" s="146" t="s">
        <v>1122</v>
      </c>
      <c r="D643" s="146" t="s">
        <v>677</v>
      </c>
      <c r="E643" s="147">
        <f t="shared" si="21"/>
        <v>23.80925925925926</v>
      </c>
      <c r="F643" s="146">
        <v>162</v>
      </c>
      <c r="G643" s="147">
        <v>3857.1</v>
      </c>
    </row>
    <row r="644" spans="1:7" x14ac:dyDescent="0.2">
      <c r="A644" s="146" t="s">
        <v>1095</v>
      </c>
      <c r="B644" s="146" t="s">
        <v>1096</v>
      </c>
      <c r="C644" s="146" t="s">
        <v>1123</v>
      </c>
      <c r="D644" s="146" t="s">
        <v>480</v>
      </c>
      <c r="E644" s="147">
        <f t="shared" si="21"/>
        <v>61.673333333333332</v>
      </c>
      <c r="F644" s="146">
        <v>105</v>
      </c>
      <c r="G644" s="147">
        <v>6475.7</v>
      </c>
    </row>
    <row r="645" spans="1:7" x14ac:dyDescent="0.2">
      <c r="A645" s="146" t="s">
        <v>1095</v>
      </c>
      <c r="B645" s="146" t="s">
        <v>1096</v>
      </c>
      <c r="C645" s="146" t="s">
        <v>1124</v>
      </c>
      <c r="D645" s="146" t="s">
        <v>677</v>
      </c>
      <c r="E645" s="147">
        <f t="shared" si="21"/>
        <v>69.02000000000001</v>
      </c>
      <c r="F645" s="146">
        <v>20</v>
      </c>
      <c r="G645" s="147">
        <v>1380.4</v>
      </c>
    </row>
    <row r="646" spans="1:7" x14ac:dyDescent="0.2">
      <c r="A646" s="146" t="s">
        <v>1095</v>
      </c>
      <c r="B646" s="146" t="s">
        <v>1096</v>
      </c>
      <c r="C646" s="146" t="s">
        <v>1125</v>
      </c>
      <c r="D646" s="146" t="s">
        <v>677</v>
      </c>
      <c r="E646" s="147">
        <f t="shared" si="21"/>
        <v>28</v>
      </c>
      <c r="F646" s="146">
        <v>110</v>
      </c>
      <c r="G646" s="147">
        <v>3080</v>
      </c>
    </row>
    <row r="647" spans="1:7" x14ac:dyDescent="0.2">
      <c r="A647" s="146" t="s">
        <v>1095</v>
      </c>
      <c r="B647" s="146" t="s">
        <v>1096</v>
      </c>
      <c r="C647" s="146" t="s">
        <v>1126</v>
      </c>
      <c r="D647" s="146" t="s">
        <v>480</v>
      </c>
      <c r="E647" s="147">
        <f t="shared" si="21"/>
        <v>28</v>
      </c>
      <c r="F647" s="146">
        <v>10</v>
      </c>
      <c r="G647" s="147">
        <v>280</v>
      </c>
    </row>
    <row r="648" spans="1:7" x14ac:dyDescent="0.2">
      <c r="A648" s="146" t="s">
        <v>1095</v>
      </c>
      <c r="B648" s="146" t="s">
        <v>1096</v>
      </c>
      <c r="C648" s="146" t="s">
        <v>1127</v>
      </c>
      <c r="D648" s="146" t="s">
        <v>480</v>
      </c>
      <c r="E648" s="147">
        <f t="shared" si="21"/>
        <v>140</v>
      </c>
      <c r="F648" s="146">
        <v>3</v>
      </c>
      <c r="G648" s="147">
        <v>420</v>
      </c>
    </row>
    <row r="649" spans="1:7" x14ac:dyDescent="0.2">
      <c r="A649" s="146" t="s">
        <v>1095</v>
      </c>
      <c r="B649" s="146" t="s">
        <v>1096</v>
      </c>
      <c r="C649" s="146" t="s">
        <v>1128</v>
      </c>
      <c r="D649" s="146" t="s">
        <v>480</v>
      </c>
      <c r="E649" s="147">
        <f t="shared" si="21"/>
        <v>71.400000000000006</v>
      </c>
      <c r="F649" s="146">
        <v>50</v>
      </c>
      <c r="G649" s="147">
        <v>3570</v>
      </c>
    </row>
    <row r="650" spans="1:7" x14ac:dyDescent="0.2">
      <c r="A650" s="146" t="s">
        <v>1095</v>
      </c>
      <c r="B650" s="146" t="s">
        <v>1096</v>
      </c>
      <c r="C650" s="146" t="s">
        <v>1129</v>
      </c>
      <c r="D650" s="146" t="s">
        <v>480</v>
      </c>
      <c r="E650" s="147">
        <f t="shared" si="21"/>
        <v>40.440000000000005</v>
      </c>
      <c r="F650" s="146">
        <v>60</v>
      </c>
      <c r="G650" s="147">
        <v>2426.4</v>
      </c>
    </row>
    <row r="651" spans="1:7" x14ac:dyDescent="0.2">
      <c r="A651" s="146" t="s">
        <v>1095</v>
      </c>
      <c r="B651" s="146" t="s">
        <v>1096</v>
      </c>
      <c r="C651" s="146" t="s">
        <v>1130</v>
      </c>
      <c r="D651" s="146" t="s">
        <v>971</v>
      </c>
      <c r="E651" s="147">
        <f t="shared" si="21"/>
        <v>38.880000000000003</v>
      </c>
      <c r="F651" s="146">
        <v>20</v>
      </c>
      <c r="G651" s="147">
        <v>777.6</v>
      </c>
    </row>
    <row r="652" spans="1:7" x14ac:dyDescent="0.2">
      <c r="A652" s="146" t="s">
        <v>1095</v>
      </c>
      <c r="B652" s="146" t="s">
        <v>1096</v>
      </c>
      <c r="C652" s="146" t="s">
        <v>1131</v>
      </c>
      <c r="D652" s="146" t="s">
        <v>480</v>
      </c>
      <c r="E652" s="147">
        <f t="shared" si="21"/>
        <v>48.65</v>
      </c>
      <c r="F652" s="146">
        <v>20</v>
      </c>
      <c r="G652" s="147">
        <v>973</v>
      </c>
    </row>
    <row r="653" spans="1:7" x14ac:dyDescent="0.2">
      <c r="A653" s="146" t="s">
        <v>1095</v>
      </c>
      <c r="B653" s="146" t="s">
        <v>1096</v>
      </c>
      <c r="C653" s="146" t="s">
        <v>1132</v>
      </c>
      <c r="D653" s="146" t="s">
        <v>677</v>
      </c>
      <c r="E653" s="147">
        <f t="shared" si="21"/>
        <v>49</v>
      </c>
      <c r="F653" s="146">
        <v>20</v>
      </c>
      <c r="G653" s="147">
        <v>980</v>
      </c>
    </row>
    <row r="654" spans="1:7" x14ac:dyDescent="0.2">
      <c r="A654" s="146" t="s">
        <v>1095</v>
      </c>
      <c r="B654" s="146" t="s">
        <v>1096</v>
      </c>
      <c r="C654" s="146" t="s">
        <v>1097</v>
      </c>
      <c r="D654" s="146" t="s">
        <v>480</v>
      </c>
      <c r="E654" s="147">
        <f t="shared" si="21"/>
        <v>39.43333333333333</v>
      </c>
      <c r="F654" s="146">
        <v>30</v>
      </c>
      <c r="G654" s="147">
        <v>1183</v>
      </c>
    </row>
    <row r="655" spans="1:7" x14ac:dyDescent="0.2">
      <c r="A655" s="146" t="s">
        <v>1095</v>
      </c>
      <c r="B655" s="146" t="s">
        <v>1096</v>
      </c>
      <c r="C655" s="146" t="s">
        <v>1133</v>
      </c>
      <c r="D655" s="146" t="s">
        <v>829</v>
      </c>
      <c r="E655" s="147">
        <f t="shared" si="21"/>
        <v>178.5</v>
      </c>
      <c r="F655" s="146">
        <v>6</v>
      </c>
      <c r="G655" s="147">
        <v>1071</v>
      </c>
    </row>
    <row r="656" spans="1:7" x14ac:dyDescent="0.2">
      <c r="A656" s="205" t="s">
        <v>1134</v>
      </c>
      <c r="B656" s="206"/>
      <c r="C656" s="206"/>
      <c r="D656" s="206"/>
      <c r="E656" s="206"/>
      <c r="F656" s="207"/>
      <c r="G656" s="148">
        <f>SUM(G618:G655)</f>
        <v>363017.24000000005</v>
      </c>
    </row>
    <row r="657" spans="1:7" x14ac:dyDescent="0.2">
      <c r="A657" s="153">
        <v>37031</v>
      </c>
      <c r="B657" s="154" t="s">
        <v>1135</v>
      </c>
      <c r="C657" s="154" t="s">
        <v>137</v>
      </c>
      <c r="D657" s="154"/>
      <c r="E657" s="155">
        <f>G657*F657</f>
        <v>60000</v>
      </c>
      <c r="F657" s="156">
        <v>1</v>
      </c>
      <c r="G657" s="147">
        <v>60000</v>
      </c>
    </row>
    <row r="658" spans="1:7" x14ac:dyDescent="0.2">
      <c r="A658" s="208" t="s">
        <v>1136</v>
      </c>
      <c r="B658" s="208"/>
      <c r="C658" s="208"/>
      <c r="D658" s="208"/>
      <c r="E658" s="208"/>
      <c r="F658" s="208"/>
      <c r="G658" s="148">
        <f>SUM(G657)</f>
        <v>60000</v>
      </c>
    </row>
    <row r="659" spans="1:7" x14ac:dyDescent="0.2">
      <c r="A659" s="153">
        <v>37761</v>
      </c>
      <c r="B659" s="154" t="s">
        <v>1137</v>
      </c>
      <c r="C659" s="154" t="s">
        <v>139</v>
      </c>
      <c r="D659" s="154"/>
      <c r="E659" s="155">
        <f>G659*F659</f>
        <v>60000</v>
      </c>
      <c r="F659" s="156">
        <v>1</v>
      </c>
      <c r="G659" s="147">
        <v>60000</v>
      </c>
    </row>
    <row r="660" spans="1:7" x14ac:dyDescent="0.2">
      <c r="A660" s="205" t="s">
        <v>1138</v>
      </c>
      <c r="B660" s="206"/>
      <c r="C660" s="206"/>
      <c r="D660" s="206"/>
      <c r="E660" s="206"/>
      <c r="F660" s="207"/>
      <c r="G660" s="148">
        <f>SUM(G659)</f>
        <v>60000</v>
      </c>
    </row>
    <row r="661" spans="1:7" x14ac:dyDescent="0.2">
      <c r="A661" s="153">
        <v>11098</v>
      </c>
      <c r="B661" s="154" t="s">
        <v>1139</v>
      </c>
      <c r="C661" s="154" t="s">
        <v>1139</v>
      </c>
      <c r="D661" s="154"/>
      <c r="E661" s="155">
        <f>G661*F661</f>
        <v>270000</v>
      </c>
      <c r="F661" s="156">
        <v>1</v>
      </c>
      <c r="G661" s="147">
        <v>270000</v>
      </c>
    </row>
    <row r="662" spans="1:7" x14ac:dyDescent="0.2">
      <c r="A662" s="205" t="s">
        <v>1140</v>
      </c>
      <c r="B662" s="206"/>
      <c r="C662" s="206"/>
      <c r="D662" s="206"/>
      <c r="E662" s="206"/>
      <c r="F662" s="207"/>
      <c r="G662" s="148">
        <f>SUM(G661)</f>
        <v>270000</v>
      </c>
    </row>
    <row r="663" spans="1:7" ht="22.5" x14ac:dyDescent="0.2">
      <c r="A663" s="153">
        <v>37062</v>
      </c>
      <c r="B663" s="154" t="s">
        <v>1141</v>
      </c>
      <c r="C663" s="154" t="s">
        <v>1141</v>
      </c>
      <c r="D663" s="154"/>
      <c r="E663" s="155">
        <f>G663*F663</f>
        <v>5000</v>
      </c>
      <c r="F663" s="156">
        <v>1</v>
      </c>
      <c r="G663" s="147">
        <v>5000</v>
      </c>
    </row>
    <row r="664" spans="1:7" x14ac:dyDescent="0.2">
      <c r="A664" s="205" t="s">
        <v>1142</v>
      </c>
      <c r="B664" s="206"/>
      <c r="C664" s="206"/>
      <c r="D664" s="206"/>
      <c r="E664" s="206"/>
      <c r="F664" s="207"/>
      <c r="G664" s="148">
        <f>SUM(G663)</f>
        <v>5000</v>
      </c>
    </row>
    <row r="665" spans="1:7" x14ac:dyDescent="0.2">
      <c r="A665" s="146" t="s">
        <v>1143</v>
      </c>
      <c r="B665" s="146" t="s">
        <v>1144</v>
      </c>
      <c r="C665" s="146" t="s">
        <v>1145</v>
      </c>
      <c r="D665" s="146" t="s">
        <v>480</v>
      </c>
      <c r="E665" s="147">
        <f t="shared" ref="E665:E718" si="22">G665/F665</f>
        <v>8.33</v>
      </c>
      <c r="F665" s="146">
        <v>20</v>
      </c>
      <c r="G665" s="147">
        <v>166.6</v>
      </c>
    </row>
    <row r="666" spans="1:7" x14ac:dyDescent="0.2">
      <c r="A666" s="146" t="s">
        <v>1143</v>
      </c>
      <c r="B666" s="146" t="s">
        <v>1144</v>
      </c>
      <c r="C666" s="146" t="s">
        <v>1146</v>
      </c>
      <c r="D666" s="146" t="s">
        <v>701</v>
      </c>
      <c r="E666" s="147">
        <f t="shared" si="22"/>
        <v>15.311333333333334</v>
      </c>
      <c r="F666" s="146">
        <v>90</v>
      </c>
      <c r="G666" s="147">
        <v>1378.02</v>
      </c>
    </row>
    <row r="667" spans="1:7" x14ac:dyDescent="0.2">
      <c r="A667" s="146" t="s">
        <v>1143</v>
      </c>
      <c r="B667" s="146" t="s">
        <v>1144</v>
      </c>
      <c r="C667" s="146" t="s">
        <v>1147</v>
      </c>
      <c r="D667" s="146" t="s">
        <v>480</v>
      </c>
      <c r="E667" s="147">
        <f t="shared" si="22"/>
        <v>26.18</v>
      </c>
      <c r="F667" s="146">
        <v>20</v>
      </c>
      <c r="G667" s="147">
        <v>523.6</v>
      </c>
    </row>
    <row r="668" spans="1:7" x14ac:dyDescent="0.2">
      <c r="A668" s="146" t="s">
        <v>1143</v>
      </c>
      <c r="B668" s="146" t="s">
        <v>1144</v>
      </c>
      <c r="C668" s="146" t="s">
        <v>1148</v>
      </c>
      <c r="D668" s="146" t="s">
        <v>611</v>
      </c>
      <c r="E668" s="147">
        <f t="shared" si="22"/>
        <v>0.22503689597714829</v>
      </c>
      <c r="F668" s="146">
        <v>21005</v>
      </c>
      <c r="G668" s="147">
        <v>4726.8999999999996</v>
      </c>
    </row>
    <row r="669" spans="1:7" x14ac:dyDescent="0.2">
      <c r="A669" s="146" t="s">
        <v>1143</v>
      </c>
      <c r="B669" s="146" t="s">
        <v>1144</v>
      </c>
      <c r="C669" s="146" t="s">
        <v>1149</v>
      </c>
      <c r="D669" s="146" t="s">
        <v>971</v>
      </c>
      <c r="E669" s="147">
        <f t="shared" si="22"/>
        <v>5.95</v>
      </c>
      <c r="F669" s="146">
        <v>45</v>
      </c>
      <c r="G669" s="147">
        <v>267.75</v>
      </c>
    </row>
    <row r="670" spans="1:7" x14ac:dyDescent="0.2">
      <c r="A670" s="146" t="s">
        <v>1143</v>
      </c>
      <c r="B670" s="146" t="s">
        <v>1144</v>
      </c>
      <c r="C670" s="146" t="s">
        <v>1150</v>
      </c>
      <c r="D670" s="146" t="s">
        <v>480</v>
      </c>
      <c r="E670" s="147">
        <f t="shared" si="22"/>
        <v>6.5449999999999999</v>
      </c>
      <c r="F670" s="146">
        <v>50</v>
      </c>
      <c r="G670" s="147">
        <v>327.25</v>
      </c>
    </row>
    <row r="671" spans="1:7" x14ac:dyDescent="0.2">
      <c r="A671" s="146" t="s">
        <v>1143</v>
      </c>
      <c r="B671" s="146" t="s">
        <v>1144</v>
      </c>
      <c r="C671" s="146" t="s">
        <v>1151</v>
      </c>
      <c r="D671" s="146" t="s">
        <v>480</v>
      </c>
      <c r="E671" s="147">
        <f t="shared" si="22"/>
        <v>17.850000000000001</v>
      </c>
      <c r="F671" s="146">
        <v>4</v>
      </c>
      <c r="G671" s="147">
        <v>71.400000000000006</v>
      </c>
    </row>
    <row r="672" spans="1:7" x14ac:dyDescent="0.2">
      <c r="A672" s="146" t="s">
        <v>1143</v>
      </c>
      <c r="B672" s="146" t="s">
        <v>1144</v>
      </c>
      <c r="C672" s="146" t="s">
        <v>1152</v>
      </c>
      <c r="D672" s="146" t="s">
        <v>611</v>
      </c>
      <c r="E672" s="147">
        <f t="shared" si="22"/>
        <v>367.11500000000001</v>
      </c>
      <c r="F672" s="146">
        <v>2</v>
      </c>
      <c r="G672" s="147">
        <v>734.23</v>
      </c>
    </row>
    <row r="673" spans="1:7" x14ac:dyDescent="0.2">
      <c r="A673" s="146" t="s">
        <v>1143</v>
      </c>
      <c r="B673" s="146" t="s">
        <v>1144</v>
      </c>
      <c r="C673" s="146" t="s">
        <v>1153</v>
      </c>
      <c r="D673" s="146" t="s">
        <v>480</v>
      </c>
      <c r="E673" s="147">
        <f t="shared" si="22"/>
        <v>54.47964601769911</v>
      </c>
      <c r="F673" s="146">
        <v>113</v>
      </c>
      <c r="G673" s="147">
        <v>6156.2</v>
      </c>
    </row>
    <row r="674" spans="1:7" x14ac:dyDescent="0.2">
      <c r="A674" s="146" t="s">
        <v>1143</v>
      </c>
      <c r="B674" s="146" t="s">
        <v>1144</v>
      </c>
      <c r="C674" s="146" t="s">
        <v>1154</v>
      </c>
      <c r="D674" s="146" t="s">
        <v>480</v>
      </c>
      <c r="E674" s="147">
        <f t="shared" si="22"/>
        <v>282.82499999999999</v>
      </c>
      <c r="F674" s="146">
        <v>4</v>
      </c>
      <c r="G674" s="147">
        <v>1131.3</v>
      </c>
    </row>
    <row r="675" spans="1:7" x14ac:dyDescent="0.2">
      <c r="A675" s="146" t="s">
        <v>1143</v>
      </c>
      <c r="B675" s="146" t="s">
        <v>1144</v>
      </c>
      <c r="C675" s="146" t="s">
        <v>1155</v>
      </c>
      <c r="D675" s="146" t="s">
        <v>480</v>
      </c>
      <c r="E675" s="147">
        <f t="shared" si="22"/>
        <v>9.5200000000000014</v>
      </c>
      <c r="F675" s="146">
        <v>15</v>
      </c>
      <c r="G675" s="147">
        <v>142.80000000000001</v>
      </c>
    </row>
    <row r="676" spans="1:7" x14ac:dyDescent="0.2">
      <c r="A676" s="146" t="s">
        <v>1143</v>
      </c>
      <c r="B676" s="146" t="s">
        <v>1144</v>
      </c>
      <c r="C676" s="146" t="s">
        <v>1156</v>
      </c>
      <c r="D676" s="146" t="s">
        <v>480</v>
      </c>
      <c r="E676" s="147">
        <f t="shared" si="22"/>
        <v>111.86</v>
      </c>
      <c r="F676" s="146">
        <v>1</v>
      </c>
      <c r="G676" s="147">
        <v>111.86</v>
      </c>
    </row>
    <row r="677" spans="1:7" x14ac:dyDescent="0.2">
      <c r="A677" s="146" t="s">
        <v>1143</v>
      </c>
      <c r="B677" s="146" t="s">
        <v>1144</v>
      </c>
      <c r="C677" s="146" t="s">
        <v>1157</v>
      </c>
      <c r="D677" s="146" t="s">
        <v>480</v>
      </c>
      <c r="E677" s="147">
        <f t="shared" si="22"/>
        <v>255.23400000000001</v>
      </c>
      <c r="F677" s="146">
        <v>10</v>
      </c>
      <c r="G677" s="147">
        <v>2552.34</v>
      </c>
    </row>
    <row r="678" spans="1:7" x14ac:dyDescent="0.2">
      <c r="A678" s="146" t="s">
        <v>1143</v>
      </c>
      <c r="B678" s="146" t="s">
        <v>1144</v>
      </c>
      <c r="C678" s="146" t="s">
        <v>1158</v>
      </c>
      <c r="D678" s="146" t="s">
        <v>480</v>
      </c>
      <c r="E678" s="147">
        <f t="shared" si="22"/>
        <v>74.97</v>
      </c>
      <c r="F678" s="146">
        <v>2</v>
      </c>
      <c r="G678" s="147">
        <v>149.94</v>
      </c>
    </row>
    <row r="679" spans="1:7" x14ac:dyDescent="0.2">
      <c r="A679" s="146" t="s">
        <v>1143</v>
      </c>
      <c r="B679" s="146" t="s">
        <v>1144</v>
      </c>
      <c r="C679" s="146" t="s">
        <v>1159</v>
      </c>
      <c r="D679" s="146" t="s">
        <v>611</v>
      </c>
      <c r="E679" s="147">
        <f t="shared" si="22"/>
        <v>0.38641730378399303</v>
      </c>
      <c r="F679" s="146">
        <v>20666</v>
      </c>
      <c r="G679" s="147">
        <v>7985.7</v>
      </c>
    </row>
    <row r="680" spans="1:7" x14ac:dyDescent="0.2">
      <c r="A680" s="146" t="s">
        <v>1143</v>
      </c>
      <c r="B680" s="146" t="s">
        <v>1144</v>
      </c>
      <c r="C680" s="146" t="s">
        <v>1160</v>
      </c>
      <c r="D680" s="146" t="s">
        <v>611</v>
      </c>
      <c r="E680" s="147">
        <f t="shared" si="22"/>
        <v>328.24666666666667</v>
      </c>
      <c r="F680" s="146">
        <v>9</v>
      </c>
      <c r="G680" s="147">
        <v>2954.22</v>
      </c>
    </row>
    <row r="681" spans="1:7" x14ac:dyDescent="0.2">
      <c r="A681" s="146" t="s">
        <v>1143</v>
      </c>
      <c r="B681" s="146" t="s">
        <v>1144</v>
      </c>
      <c r="C681" s="146" t="s">
        <v>1161</v>
      </c>
      <c r="D681" s="146" t="s">
        <v>480</v>
      </c>
      <c r="E681" s="147">
        <f t="shared" si="22"/>
        <v>18.686250000000001</v>
      </c>
      <c r="F681" s="146">
        <v>8</v>
      </c>
      <c r="G681" s="147">
        <v>149.49</v>
      </c>
    </row>
    <row r="682" spans="1:7" x14ac:dyDescent="0.2">
      <c r="A682" s="146" t="s">
        <v>1143</v>
      </c>
      <c r="B682" s="146" t="s">
        <v>1144</v>
      </c>
      <c r="C682" s="146" t="s">
        <v>1162</v>
      </c>
      <c r="D682" s="146" t="s">
        <v>480</v>
      </c>
      <c r="E682" s="147">
        <f t="shared" si="22"/>
        <v>15.642857142857142</v>
      </c>
      <c r="F682" s="146">
        <v>7</v>
      </c>
      <c r="G682" s="147">
        <v>109.5</v>
      </c>
    </row>
    <row r="683" spans="1:7" x14ac:dyDescent="0.2">
      <c r="A683" s="146" t="s">
        <v>1143</v>
      </c>
      <c r="B683" s="146" t="s">
        <v>1144</v>
      </c>
      <c r="C683" s="146" t="s">
        <v>1163</v>
      </c>
      <c r="D683" s="146" t="s">
        <v>480</v>
      </c>
      <c r="E683" s="147">
        <f t="shared" si="22"/>
        <v>20</v>
      </c>
      <c r="F683" s="146">
        <v>10</v>
      </c>
      <c r="G683" s="147">
        <v>200</v>
      </c>
    </row>
    <row r="684" spans="1:7" x14ac:dyDescent="0.2">
      <c r="A684" s="146" t="s">
        <v>1143</v>
      </c>
      <c r="B684" s="146" t="s">
        <v>1144</v>
      </c>
      <c r="C684" s="146" t="s">
        <v>1164</v>
      </c>
      <c r="D684" s="146" t="s">
        <v>480</v>
      </c>
      <c r="E684" s="147">
        <f t="shared" si="22"/>
        <v>488.83</v>
      </c>
      <c r="F684" s="146">
        <v>1</v>
      </c>
      <c r="G684" s="147">
        <v>488.83</v>
      </c>
    </row>
    <row r="685" spans="1:7" x14ac:dyDescent="0.2">
      <c r="A685" s="146" t="s">
        <v>1143</v>
      </c>
      <c r="B685" s="146" t="s">
        <v>1144</v>
      </c>
      <c r="C685" s="146" t="s">
        <v>1165</v>
      </c>
      <c r="D685" s="146" t="s">
        <v>480</v>
      </c>
      <c r="E685" s="147">
        <f t="shared" si="22"/>
        <v>107.04333333333334</v>
      </c>
      <c r="F685" s="146">
        <v>18</v>
      </c>
      <c r="G685" s="147">
        <v>1926.78</v>
      </c>
    </row>
    <row r="686" spans="1:7" x14ac:dyDescent="0.2">
      <c r="A686" s="146" t="s">
        <v>1143</v>
      </c>
      <c r="B686" s="146" t="s">
        <v>1144</v>
      </c>
      <c r="C686" s="146" t="s">
        <v>1128</v>
      </c>
      <c r="D686" s="146" t="s">
        <v>480</v>
      </c>
      <c r="E686" s="147">
        <f t="shared" si="22"/>
        <v>15.614187035069076</v>
      </c>
      <c r="F686" s="146">
        <v>1882</v>
      </c>
      <c r="G686" s="147">
        <v>29385.9</v>
      </c>
    </row>
    <row r="687" spans="1:7" x14ac:dyDescent="0.2">
      <c r="A687" s="146" t="s">
        <v>1143</v>
      </c>
      <c r="B687" s="146" t="s">
        <v>1144</v>
      </c>
      <c r="C687" s="146" t="s">
        <v>1166</v>
      </c>
      <c r="D687" s="146" t="s">
        <v>480</v>
      </c>
      <c r="E687" s="147">
        <f t="shared" si="22"/>
        <v>186.83</v>
      </c>
      <c r="F687" s="146">
        <v>2</v>
      </c>
      <c r="G687" s="147">
        <v>373.66</v>
      </c>
    </row>
    <row r="688" spans="1:7" x14ac:dyDescent="0.2">
      <c r="A688" s="146" t="s">
        <v>1143</v>
      </c>
      <c r="B688" s="146" t="s">
        <v>1144</v>
      </c>
      <c r="C688" s="146" t="s">
        <v>1167</v>
      </c>
      <c r="D688" s="146" t="s">
        <v>480</v>
      </c>
      <c r="E688" s="147">
        <f t="shared" si="22"/>
        <v>620.37437499999999</v>
      </c>
      <c r="F688" s="146">
        <v>16</v>
      </c>
      <c r="G688" s="147">
        <v>9925.99</v>
      </c>
    </row>
    <row r="689" spans="1:7" x14ac:dyDescent="0.2">
      <c r="A689" s="146" t="s">
        <v>1143</v>
      </c>
      <c r="B689" s="146" t="s">
        <v>1144</v>
      </c>
      <c r="C689" s="146" t="s">
        <v>1168</v>
      </c>
      <c r="D689" s="146" t="s">
        <v>480</v>
      </c>
      <c r="E689" s="147">
        <f t="shared" si="22"/>
        <v>173</v>
      </c>
      <c r="F689" s="146">
        <v>1</v>
      </c>
      <c r="G689" s="147">
        <v>173</v>
      </c>
    </row>
    <row r="690" spans="1:7" x14ac:dyDescent="0.2">
      <c r="A690" s="146" t="s">
        <v>1143</v>
      </c>
      <c r="B690" s="146" t="s">
        <v>1144</v>
      </c>
      <c r="C690" s="146" t="s">
        <v>1169</v>
      </c>
      <c r="D690" s="146" t="s">
        <v>480</v>
      </c>
      <c r="E690" s="147">
        <f t="shared" si="22"/>
        <v>714</v>
      </c>
      <c r="F690" s="146">
        <v>1</v>
      </c>
      <c r="G690" s="147">
        <v>714</v>
      </c>
    </row>
    <row r="691" spans="1:7" x14ac:dyDescent="0.2">
      <c r="A691" s="146" t="s">
        <v>1143</v>
      </c>
      <c r="B691" s="146" t="s">
        <v>1144</v>
      </c>
      <c r="C691" s="146" t="s">
        <v>1170</v>
      </c>
      <c r="D691" s="146" t="s">
        <v>480</v>
      </c>
      <c r="E691" s="147">
        <f t="shared" si="22"/>
        <v>27.369999999999997</v>
      </c>
      <c r="F691" s="146">
        <v>20</v>
      </c>
      <c r="G691" s="147">
        <v>547.4</v>
      </c>
    </row>
    <row r="692" spans="1:7" x14ac:dyDescent="0.2">
      <c r="A692" s="146" t="s">
        <v>1143</v>
      </c>
      <c r="B692" s="146" t="s">
        <v>1144</v>
      </c>
      <c r="C692" s="146" t="s">
        <v>1171</v>
      </c>
      <c r="D692" s="146" t="s">
        <v>480</v>
      </c>
      <c r="E692" s="147">
        <f t="shared" si="22"/>
        <v>30.939999999999998</v>
      </c>
      <c r="F692" s="146">
        <v>3</v>
      </c>
      <c r="G692" s="147">
        <v>92.82</v>
      </c>
    </row>
    <row r="693" spans="1:7" x14ac:dyDescent="0.2">
      <c r="A693" s="146" t="s">
        <v>1143</v>
      </c>
      <c r="B693" s="146" t="s">
        <v>1144</v>
      </c>
      <c r="C693" s="146" t="s">
        <v>1172</v>
      </c>
      <c r="D693" s="146" t="s">
        <v>480</v>
      </c>
      <c r="E693" s="147">
        <f t="shared" si="22"/>
        <v>249.94400000000002</v>
      </c>
      <c r="F693" s="146">
        <v>5</v>
      </c>
      <c r="G693" s="147">
        <v>1249.72</v>
      </c>
    </row>
    <row r="694" spans="1:7" x14ac:dyDescent="0.2">
      <c r="A694" s="146" t="s">
        <v>1143</v>
      </c>
      <c r="B694" s="146" t="s">
        <v>1144</v>
      </c>
      <c r="C694" s="146" t="s">
        <v>1173</v>
      </c>
      <c r="D694" s="146" t="s">
        <v>638</v>
      </c>
      <c r="E694" s="147">
        <f t="shared" si="22"/>
        <v>445.06</v>
      </c>
      <c r="F694" s="146">
        <v>1</v>
      </c>
      <c r="G694" s="147">
        <v>445.06</v>
      </c>
    </row>
    <row r="695" spans="1:7" x14ac:dyDescent="0.2">
      <c r="A695" s="146" t="s">
        <v>1143</v>
      </c>
      <c r="B695" s="146" t="s">
        <v>1144</v>
      </c>
      <c r="C695" s="146" t="s">
        <v>1168</v>
      </c>
      <c r="D695" s="146" t="s">
        <v>480</v>
      </c>
      <c r="E695" s="147">
        <f t="shared" si="22"/>
        <v>173</v>
      </c>
      <c r="F695" s="146">
        <v>1</v>
      </c>
      <c r="G695" s="147">
        <v>173</v>
      </c>
    </row>
    <row r="696" spans="1:7" x14ac:dyDescent="0.2">
      <c r="A696" s="146" t="s">
        <v>1143</v>
      </c>
      <c r="B696" s="146" t="s">
        <v>1144</v>
      </c>
      <c r="C696" s="146" t="s">
        <v>1174</v>
      </c>
      <c r="D696" s="146" t="s">
        <v>611</v>
      </c>
      <c r="E696" s="147">
        <f t="shared" si="22"/>
        <v>0.41417318900915906</v>
      </c>
      <c r="F696" s="146">
        <v>6005</v>
      </c>
      <c r="G696" s="147">
        <v>2487.11</v>
      </c>
    </row>
    <row r="697" spans="1:7" x14ac:dyDescent="0.2">
      <c r="A697" s="146" t="s">
        <v>1143</v>
      </c>
      <c r="B697" s="146" t="s">
        <v>1144</v>
      </c>
      <c r="C697" s="146" t="s">
        <v>1175</v>
      </c>
      <c r="D697" s="146" t="s">
        <v>480</v>
      </c>
      <c r="E697" s="147">
        <f t="shared" si="22"/>
        <v>0.13065000000000002</v>
      </c>
      <c r="F697" s="146">
        <v>2000</v>
      </c>
      <c r="G697" s="147">
        <v>261.3</v>
      </c>
    </row>
    <row r="698" spans="1:7" x14ac:dyDescent="0.2">
      <c r="A698" s="146" t="s">
        <v>1143</v>
      </c>
      <c r="B698" s="146" t="s">
        <v>1144</v>
      </c>
      <c r="C698" s="146" t="s">
        <v>1176</v>
      </c>
      <c r="D698" s="146" t="s">
        <v>480</v>
      </c>
      <c r="E698" s="147">
        <f t="shared" si="22"/>
        <v>141.84800000000001</v>
      </c>
      <c r="F698" s="146">
        <v>5</v>
      </c>
      <c r="G698" s="147">
        <v>709.24</v>
      </c>
    </row>
    <row r="699" spans="1:7" x14ac:dyDescent="0.2">
      <c r="A699" s="146" t="s">
        <v>1143</v>
      </c>
      <c r="B699" s="146" t="s">
        <v>1144</v>
      </c>
      <c r="C699" s="146" t="s">
        <v>1177</v>
      </c>
      <c r="D699" s="146" t="s">
        <v>480</v>
      </c>
      <c r="E699" s="147">
        <f t="shared" si="22"/>
        <v>28.680919540229883</v>
      </c>
      <c r="F699" s="146">
        <v>87</v>
      </c>
      <c r="G699" s="147">
        <v>2495.2399999999998</v>
      </c>
    </row>
    <row r="700" spans="1:7" x14ac:dyDescent="0.2">
      <c r="A700" s="146" t="s">
        <v>1143</v>
      </c>
      <c r="B700" s="146" t="s">
        <v>1144</v>
      </c>
      <c r="C700" s="146" t="s">
        <v>1178</v>
      </c>
      <c r="D700" s="146" t="s">
        <v>480</v>
      </c>
      <c r="E700" s="147">
        <f t="shared" si="22"/>
        <v>6.1966666666666663</v>
      </c>
      <c r="F700" s="146">
        <v>300</v>
      </c>
      <c r="G700" s="147">
        <v>1859</v>
      </c>
    </row>
    <row r="701" spans="1:7" x14ac:dyDescent="0.2">
      <c r="A701" s="146" t="s">
        <v>1143</v>
      </c>
      <c r="B701" s="146" t="s">
        <v>1144</v>
      </c>
      <c r="C701" s="146" t="s">
        <v>1179</v>
      </c>
      <c r="D701" s="146" t="s">
        <v>611</v>
      </c>
      <c r="E701" s="147">
        <f t="shared" si="22"/>
        <v>0.1071</v>
      </c>
      <c r="F701" s="146">
        <v>2000</v>
      </c>
      <c r="G701" s="147">
        <v>214.2</v>
      </c>
    </row>
    <row r="702" spans="1:7" x14ac:dyDescent="0.2">
      <c r="A702" s="146" t="s">
        <v>1143</v>
      </c>
      <c r="B702" s="146" t="s">
        <v>1144</v>
      </c>
      <c r="C702" s="146" t="s">
        <v>1180</v>
      </c>
      <c r="D702" s="146" t="s">
        <v>480</v>
      </c>
      <c r="E702" s="147">
        <f t="shared" si="22"/>
        <v>297.5</v>
      </c>
      <c r="F702" s="146">
        <v>2</v>
      </c>
      <c r="G702" s="147">
        <v>595</v>
      </c>
    </row>
    <row r="703" spans="1:7" x14ac:dyDescent="0.2">
      <c r="A703" s="146" t="s">
        <v>1143</v>
      </c>
      <c r="B703" s="146" t="s">
        <v>1144</v>
      </c>
      <c r="C703" s="146" t="s">
        <v>1181</v>
      </c>
      <c r="D703" s="146" t="s">
        <v>480</v>
      </c>
      <c r="E703" s="147">
        <f t="shared" si="22"/>
        <v>27.369999999999997</v>
      </c>
      <c r="F703" s="146">
        <v>20</v>
      </c>
      <c r="G703" s="147">
        <v>547.4</v>
      </c>
    </row>
    <row r="704" spans="1:7" x14ac:dyDescent="0.2">
      <c r="A704" s="146" t="s">
        <v>1143</v>
      </c>
      <c r="B704" s="146" t="s">
        <v>1144</v>
      </c>
      <c r="C704" s="146" t="s">
        <v>1182</v>
      </c>
      <c r="D704" s="146" t="s">
        <v>480</v>
      </c>
      <c r="E704" s="147">
        <f t="shared" si="22"/>
        <v>2.817288801571709</v>
      </c>
      <c r="F704" s="146">
        <v>509</v>
      </c>
      <c r="G704" s="147">
        <v>1434</v>
      </c>
    </row>
    <row r="705" spans="1:7" x14ac:dyDescent="0.2">
      <c r="A705" s="146" t="s">
        <v>1143</v>
      </c>
      <c r="B705" s="146" t="s">
        <v>1144</v>
      </c>
      <c r="C705" s="146" t="s">
        <v>1183</v>
      </c>
      <c r="D705" s="146" t="s">
        <v>480</v>
      </c>
      <c r="E705" s="147">
        <f t="shared" si="22"/>
        <v>2.9939999999999998</v>
      </c>
      <c r="F705" s="146">
        <v>450</v>
      </c>
      <c r="G705" s="147">
        <v>1347.3</v>
      </c>
    </row>
    <row r="706" spans="1:7" x14ac:dyDescent="0.2">
      <c r="A706" s="146" t="s">
        <v>1143</v>
      </c>
      <c r="B706" s="146" t="s">
        <v>1144</v>
      </c>
      <c r="C706" s="146" t="s">
        <v>1184</v>
      </c>
      <c r="D706" s="146" t="s">
        <v>480</v>
      </c>
      <c r="E706" s="147">
        <f t="shared" si="22"/>
        <v>33.392941176470586</v>
      </c>
      <c r="F706" s="146">
        <v>17</v>
      </c>
      <c r="G706" s="147">
        <v>567.67999999999995</v>
      </c>
    </row>
    <row r="707" spans="1:7" x14ac:dyDescent="0.2">
      <c r="A707" s="146" t="s">
        <v>1143</v>
      </c>
      <c r="B707" s="146" t="s">
        <v>1144</v>
      </c>
      <c r="C707" s="146" t="s">
        <v>467</v>
      </c>
      <c r="D707" s="146" t="s">
        <v>480</v>
      </c>
      <c r="E707" s="147">
        <f t="shared" si="22"/>
        <v>142.80000000000001</v>
      </c>
      <c r="F707" s="146">
        <v>1</v>
      </c>
      <c r="G707" s="147">
        <v>142.80000000000001</v>
      </c>
    </row>
    <row r="708" spans="1:7" x14ac:dyDescent="0.2">
      <c r="A708" s="146" t="s">
        <v>1143</v>
      </c>
      <c r="B708" s="146" t="s">
        <v>1144</v>
      </c>
      <c r="C708" s="146" t="s">
        <v>1185</v>
      </c>
      <c r="D708" s="146" t="s">
        <v>701</v>
      </c>
      <c r="E708" s="147">
        <f t="shared" si="22"/>
        <v>21.419999999999998</v>
      </c>
      <c r="F708" s="146">
        <v>5</v>
      </c>
      <c r="G708" s="147">
        <v>107.1</v>
      </c>
    </row>
    <row r="709" spans="1:7" x14ac:dyDescent="0.2">
      <c r="A709" s="146" t="s">
        <v>1143</v>
      </c>
      <c r="B709" s="146" t="s">
        <v>1144</v>
      </c>
      <c r="C709" s="146" t="s">
        <v>1186</v>
      </c>
      <c r="D709" s="146" t="s">
        <v>480</v>
      </c>
      <c r="E709" s="147">
        <f t="shared" si="22"/>
        <v>30.049545454545456</v>
      </c>
      <c r="F709" s="146">
        <v>44</v>
      </c>
      <c r="G709" s="147">
        <v>1322.18</v>
      </c>
    </row>
    <row r="710" spans="1:7" x14ac:dyDescent="0.2">
      <c r="A710" s="146" t="s">
        <v>1143</v>
      </c>
      <c r="B710" s="146" t="s">
        <v>1144</v>
      </c>
      <c r="C710" s="146" t="s">
        <v>1187</v>
      </c>
      <c r="D710" s="146" t="s">
        <v>951</v>
      </c>
      <c r="E710" s="147">
        <f t="shared" si="22"/>
        <v>1.0933333333333333E-2</v>
      </c>
      <c r="F710" s="146">
        <v>300</v>
      </c>
      <c r="G710" s="147">
        <v>3.28</v>
      </c>
    </row>
    <row r="711" spans="1:7" x14ac:dyDescent="0.2">
      <c r="A711" s="146" t="s">
        <v>1143</v>
      </c>
      <c r="B711" s="146" t="s">
        <v>1144</v>
      </c>
      <c r="C711" s="146" t="s">
        <v>1188</v>
      </c>
      <c r="D711" s="146" t="s">
        <v>480</v>
      </c>
      <c r="E711" s="147">
        <f t="shared" si="22"/>
        <v>244.56666666666669</v>
      </c>
      <c r="F711" s="146">
        <v>3</v>
      </c>
      <c r="G711" s="147">
        <v>733.7</v>
      </c>
    </row>
    <row r="712" spans="1:7" x14ac:dyDescent="0.2">
      <c r="A712" s="146" t="s">
        <v>1143</v>
      </c>
      <c r="B712" s="146" t="s">
        <v>1144</v>
      </c>
      <c r="C712" s="146" t="s">
        <v>1189</v>
      </c>
      <c r="D712" s="146" t="s">
        <v>480</v>
      </c>
      <c r="E712" s="147">
        <f t="shared" si="22"/>
        <v>54.74</v>
      </c>
      <c r="F712" s="146">
        <v>1</v>
      </c>
      <c r="G712" s="147">
        <v>54.74</v>
      </c>
    </row>
    <row r="713" spans="1:7" x14ac:dyDescent="0.2">
      <c r="A713" s="146" t="s">
        <v>1143</v>
      </c>
      <c r="B713" s="146" t="s">
        <v>1144</v>
      </c>
      <c r="C713" s="146" t="s">
        <v>1190</v>
      </c>
      <c r="D713" s="146" t="s">
        <v>480</v>
      </c>
      <c r="E713" s="147">
        <f t="shared" si="22"/>
        <v>271</v>
      </c>
      <c r="F713" s="146">
        <v>1</v>
      </c>
      <c r="G713" s="147">
        <v>271</v>
      </c>
    </row>
    <row r="714" spans="1:7" x14ac:dyDescent="0.2">
      <c r="A714" s="146" t="s">
        <v>1143</v>
      </c>
      <c r="B714" s="146" t="s">
        <v>1144</v>
      </c>
      <c r="C714" s="146" t="s">
        <v>1191</v>
      </c>
      <c r="D714" s="146" t="s">
        <v>480</v>
      </c>
      <c r="E714" s="147">
        <f t="shared" si="22"/>
        <v>0.01</v>
      </c>
      <c r="F714" s="146">
        <v>200</v>
      </c>
      <c r="G714" s="147">
        <v>2</v>
      </c>
    </row>
    <row r="715" spans="1:7" x14ac:dyDescent="0.2">
      <c r="A715" s="146" t="s">
        <v>1143</v>
      </c>
      <c r="B715" s="146" t="s">
        <v>1144</v>
      </c>
      <c r="C715" s="146" t="s">
        <v>1192</v>
      </c>
      <c r="D715" s="146" t="s">
        <v>480</v>
      </c>
      <c r="E715" s="147">
        <f t="shared" si="22"/>
        <v>0.37</v>
      </c>
      <c r="F715" s="146">
        <v>4000</v>
      </c>
      <c r="G715" s="147">
        <v>1480</v>
      </c>
    </row>
    <row r="716" spans="1:7" x14ac:dyDescent="0.2">
      <c r="A716" s="146" t="s">
        <v>1143</v>
      </c>
      <c r="B716" s="146" t="s">
        <v>1144</v>
      </c>
      <c r="C716" s="146" t="s">
        <v>1193</v>
      </c>
      <c r="D716" s="146" t="s">
        <v>480</v>
      </c>
      <c r="E716" s="147">
        <f t="shared" si="22"/>
        <v>29.75</v>
      </c>
      <c r="F716" s="146">
        <v>2</v>
      </c>
      <c r="G716" s="147">
        <v>59.5</v>
      </c>
    </row>
    <row r="717" spans="1:7" x14ac:dyDescent="0.2">
      <c r="A717" s="146" t="s">
        <v>1143</v>
      </c>
      <c r="B717" s="146" t="s">
        <v>1144</v>
      </c>
      <c r="C717" s="146" t="s">
        <v>1194</v>
      </c>
      <c r="D717" s="146" t="s">
        <v>701</v>
      </c>
      <c r="E717" s="147">
        <f t="shared" si="22"/>
        <v>26.18</v>
      </c>
      <c r="F717" s="146">
        <v>2</v>
      </c>
      <c r="G717" s="147">
        <v>52.36</v>
      </c>
    </row>
    <row r="718" spans="1:7" x14ac:dyDescent="0.2">
      <c r="A718" s="146" t="s">
        <v>1143</v>
      </c>
      <c r="B718" s="146" t="s">
        <v>1144</v>
      </c>
      <c r="C718" s="146" t="s">
        <v>1187</v>
      </c>
      <c r="D718" s="146" t="s">
        <v>951</v>
      </c>
      <c r="E718" s="147">
        <f t="shared" si="22"/>
        <v>24.4</v>
      </c>
      <c r="F718" s="146">
        <v>1</v>
      </c>
      <c r="G718" s="147">
        <v>24.4</v>
      </c>
    </row>
    <row r="719" spans="1:7" s="134" customFormat="1" x14ac:dyDescent="0.2">
      <c r="A719" s="205" t="s">
        <v>1195</v>
      </c>
      <c r="B719" s="206"/>
      <c r="C719" s="206"/>
      <c r="D719" s="206"/>
      <c r="E719" s="206"/>
      <c r="F719" s="207"/>
      <c r="G719" s="148">
        <f>SUM(G665:G718)</f>
        <v>92105.790000000008</v>
      </c>
    </row>
    <row r="720" spans="1:7" ht="22.5" x14ac:dyDescent="0.2">
      <c r="A720" s="146" t="s">
        <v>1196</v>
      </c>
      <c r="B720" s="146" t="s">
        <v>1197</v>
      </c>
      <c r="C720" s="146" t="s">
        <v>1197</v>
      </c>
      <c r="D720" s="146" t="s">
        <v>480</v>
      </c>
      <c r="E720" s="147">
        <f>G720/F720</f>
        <v>45000</v>
      </c>
      <c r="F720" s="146">
        <v>1</v>
      </c>
      <c r="G720" s="147">
        <v>45000</v>
      </c>
    </row>
    <row r="721" spans="1:7" x14ac:dyDescent="0.2">
      <c r="A721" s="205" t="s">
        <v>1198</v>
      </c>
      <c r="B721" s="206"/>
      <c r="C721" s="206"/>
      <c r="D721" s="206"/>
      <c r="E721" s="206"/>
      <c r="F721" s="207"/>
      <c r="G721" s="148">
        <f>SUM(G720)</f>
        <v>45000</v>
      </c>
    </row>
    <row r="722" spans="1:7" x14ac:dyDescent="0.2">
      <c r="A722" s="146" t="s">
        <v>1199</v>
      </c>
      <c r="B722" s="146" t="s">
        <v>1200</v>
      </c>
      <c r="C722" s="146" t="s">
        <v>1200</v>
      </c>
      <c r="D722" s="146" t="s">
        <v>480</v>
      </c>
      <c r="E722" s="147">
        <f>G722/F722</f>
        <v>65000</v>
      </c>
      <c r="F722" s="146">
        <v>1</v>
      </c>
      <c r="G722" s="147">
        <v>65000</v>
      </c>
    </row>
    <row r="723" spans="1:7" x14ac:dyDescent="0.2">
      <c r="A723" s="205" t="s">
        <v>1201</v>
      </c>
      <c r="B723" s="206"/>
      <c r="C723" s="206"/>
      <c r="D723" s="206"/>
      <c r="E723" s="206"/>
      <c r="F723" s="207"/>
      <c r="G723" s="148">
        <f>SUM(G722)</f>
        <v>65000</v>
      </c>
    </row>
    <row r="724" spans="1:7" x14ac:dyDescent="0.2">
      <c r="A724" s="146" t="s">
        <v>1236</v>
      </c>
      <c r="B724" s="146" t="s">
        <v>1237</v>
      </c>
      <c r="C724" s="146" t="s">
        <v>155</v>
      </c>
      <c r="D724" s="146" t="s">
        <v>480</v>
      </c>
      <c r="E724" s="147">
        <f>G724/F724</f>
        <v>10924.37</v>
      </c>
      <c r="F724" s="146">
        <v>1</v>
      </c>
      <c r="G724" s="147">
        <v>10924.37</v>
      </c>
    </row>
    <row r="725" spans="1:7" x14ac:dyDescent="0.2">
      <c r="A725" s="205" t="s">
        <v>1238</v>
      </c>
      <c r="B725" s="206"/>
      <c r="C725" s="206"/>
      <c r="D725" s="206"/>
      <c r="E725" s="206"/>
      <c r="F725" s="207"/>
      <c r="G725" s="148">
        <f>SUM(G724)</f>
        <v>10924.37</v>
      </c>
    </row>
    <row r="726" spans="1:7" x14ac:dyDescent="0.2">
      <c r="A726" s="146" t="s">
        <v>1202</v>
      </c>
      <c r="B726" s="146" t="s">
        <v>397</v>
      </c>
      <c r="C726" s="146" t="s">
        <v>397</v>
      </c>
      <c r="D726" s="146" t="s">
        <v>480</v>
      </c>
      <c r="E726" s="147">
        <f>G726/F726</f>
        <v>30000</v>
      </c>
      <c r="F726" s="146">
        <v>1</v>
      </c>
      <c r="G726" s="147">
        <v>30000</v>
      </c>
    </row>
    <row r="727" spans="1:7" x14ac:dyDescent="0.2">
      <c r="A727" s="205" t="s">
        <v>1203</v>
      </c>
      <c r="B727" s="206"/>
      <c r="C727" s="206"/>
      <c r="D727" s="206"/>
      <c r="E727" s="206"/>
      <c r="F727" s="207"/>
      <c r="G727" s="148">
        <f>SUM(G726)</f>
        <v>30000</v>
      </c>
    </row>
    <row r="728" spans="1:7" x14ac:dyDescent="0.2">
      <c r="A728" s="146" t="s">
        <v>1204</v>
      </c>
      <c r="B728" s="146" t="s">
        <v>1205</v>
      </c>
      <c r="C728" s="146" t="s">
        <v>145</v>
      </c>
      <c r="D728" s="146" t="s">
        <v>480</v>
      </c>
      <c r="E728" s="151">
        <f>F728*G728</f>
        <v>25000</v>
      </c>
      <c r="F728" s="163">
        <v>1</v>
      </c>
      <c r="G728" s="157">
        <v>25000</v>
      </c>
    </row>
    <row r="729" spans="1:7" x14ac:dyDescent="0.2">
      <c r="A729" s="146" t="s">
        <v>1204</v>
      </c>
      <c r="B729" s="146" t="s">
        <v>1205</v>
      </c>
      <c r="C729" s="146" t="s">
        <v>147</v>
      </c>
      <c r="D729" s="146" t="s">
        <v>480</v>
      </c>
      <c r="E729" s="151">
        <f>G729/12</f>
        <v>3850</v>
      </c>
      <c r="F729" s="163">
        <v>12</v>
      </c>
      <c r="G729" s="157">
        <f>3850*12</f>
        <v>46200</v>
      </c>
    </row>
    <row r="730" spans="1:7" x14ac:dyDescent="0.2">
      <c r="A730" s="146" t="s">
        <v>1204</v>
      </c>
      <c r="B730" s="146" t="s">
        <v>1205</v>
      </c>
      <c r="C730" s="146" t="s">
        <v>148</v>
      </c>
      <c r="D730" s="146" t="s">
        <v>480</v>
      </c>
      <c r="E730" s="151">
        <f t="shared" ref="E730:E732" si="23">G730/12</f>
        <v>2831.7927170868352</v>
      </c>
      <c r="F730" s="156">
        <v>12</v>
      </c>
      <c r="G730" s="157">
        <f>(135400/1.19)-G728-G729-G731-G732</f>
        <v>33981.512605042022</v>
      </c>
    </row>
    <row r="731" spans="1:7" x14ac:dyDescent="0.2">
      <c r="A731" s="146" t="s">
        <v>1204</v>
      </c>
      <c r="B731" s="146" t="s">
        <v>1205</v>
      </c>
      <c r="C731" s="146" t="s">
        <v>149</v>
      </c>
      <c r="D731" s="146" t="s">
        <v>480</v>
      </c>
      <c r="E731" s="151">
        <f>G731/F731</f>
        <v>27.777777777777779</v>
      </c>
      <c r="F731" s="164">
        <v>180</v>
      </c>
      <c r="G731" s="157">
        <v>5000</v>
      </c>
    </row>
    <row r="732" spans="1:7" x14ac:dyDescent="0.2">
      <c r="A732" s="146" t="s">
        <v>1204</v>
      </c>
      <c r="B732" s="146" t="s">
        <v>1205</v>
      </c>
      <c r="C732" s="146" t="s">
        <v>151</v>
      </c>
      <c r="D732" s="146" t="s">
        <v>480</v>
      </c>
      <c r="E732" s="151">
        <f t="shared" si="23"/>
        <v>300</v>
      </c>
      <c r="F732" s="164">
        <v>12</v>
      </c>
      <c r="G732" s="157">
        <f>300*12</f>
        <v>3600</v>
      </c>
    </row>
    <row r="733" spans="1:7" x14ac:dyDescent="0.2">
      <c r="A733" s="205" t="s">
        <v>1206</v>
      </c>
      <c r="B733" s="206"/>
      <c r="C733" s="206"/>
      <c r="D733" s="206"/>
      <c r="E733" s="206"/>
      <c r="F733" s="207"/>
      <c r="G733" s="148">
        <f>SUM(G728:G732)</f>
        <v>113781.51260504202</v>
      </c>
    </row>
    <row r="734" spans="1:7" x14ac:dyDescent="0.2">
      <c r="A734" s="146" t="s">
        <v>1207</v>
      </c>
      <c r="B734" s="154" t="s">
        <v>1208</v>
      </c>
      <c r="C734" s="146" t="s">
        <v>497</v>
      </c>
      <c r="D734" s="146" t="s">
        <v>480</v>
      </c>
      <c r="E734" s="155">
        <f>F734*G734</f>
        <v>16000</v>
      </c>
      <c r="F734" s="156">
        <v>1</v>
      </c>
      <c r="G734" s="157">
        <v>16000</v>
      </c>
    </row>
    <row r="735" spans="1:7" x14ac:dyDescent="0.2">
      <c r="A735" s="146" t="s">
        <v>1207</v>
      </c>
      <c r="B735" s="154" t="s">
        <v>1208</v>
      </c>
      <c r="C735" s="146" t="s">
        <v>515</v>
      </c>
      <c r="D735" s="146" t="s">
        <v>480</v>
      </c>
      <c r="E735" s="155">
        <f t="shared" ref="E735:E737" si="24">F735*G735</f>
        <v>850</v>
      </c>
      <c r="F735" s="156">
        <v>1</v>
      </c>
      <c r="G735" s="157">
        <v>850</v>
      </c>
    </row>
    <row r="736" spans="1:7" x14ac:dyDescent="0.2">
      <c r="A736" s="208" t="s">
        <v>1209</v>
      </c>
      <c r="B736" s="208"/>
      <c r="C736" s="208"/>
      <c r="D736" s="208"/>
      <c r="E736" s="208"/>
      <c r="F736" s="208"/>
      <c r="G736" s="165">
        <f>SUM(G734:G735)</f>
        <v>16850</v>
      </c>
    </row>
    <row r="737" spans="1:7" x14ac:dyDescent="0.2">
      <c r="A737" s="146" t="s">
        <v>1210</v>
      </c>
      <c r="B737" s="154" t="s">
        <v>1211</v>
      </c>
      <c r="C737" s="146" t="s">
        <v>593</v>
      </c>
      <c r="D737" s="146" t="s">
        <v>480</v>
      </c>
      <c r="E737" s="155">
        <f t="shared" si="24"/>
        <v>270000</v>
      </c>
      <c r="F737" s="146">
        <v>1</v>
      </c>
      <c r="G737" s="157">
        <v>270000</v>
      </c>
    </row>
    <row r="738" spans="1:7" x14ac:dyDescent="0.2">
      <c r="A738" s="208" t="s">
        <v>1212</v>
      </c>
      <c r="B738" s="208"/>
      <c r="C738" s="208"/>
      <c r="D738" s="208"/>
      <c r="E738" s="208"/>
      <c r="F738" s="208"/>
      <c r="G738" s="148">
        <f>SUM(G737)</f>
        <v>270000</v>
      </c>
    </row>
    <row r="739" spans="1:7" ht="22.5" x14ac:dyDescent="0.2">
      <c r="A739" s="146" t="s">
        <v>1213</v>
      </c>
      <c r="B739" s="146" t="s">
        <v>1214</v>
      </c>
      <c r="C739" s="146" t="s">
        <v>1215</v>
      </c>
      <c r="D739" s="146" t="s">
        <v>480</v>
      </c>
      <c r="E739" s="151">
        <f>F739*G739</f>
        <v>20000000</v>
      </c>
      <c r="F739" s="164">
        <v>1</v>
      </c>
      <c r="G739" s="157">
        <v>20000000</v>
      </c>
    </row>
    <row r="740" spans="1:7" x14ac:dyDescent="0.2">
      <c r="A740" s="205" t="s">
        <v>1216</v>
      </c>
      <c r="B740" s="206"/>
      <c r="C740" s="206"/>
      <c r="D740" s="206"/>
      <c r="E740" s="206"/>
      <c r="F740" s="207"/>
      <c r="G740" s="148">
        <f>SUM(G739)</f>
        <v>20000000</v>
      </c>
    </row>
    <row r="741" spans="1:7" x14ac:dyDescent="0.2">
      <c r="A741" s="166"/>
      <c r="B741" s="166"/>
      <c r="C741" s="166"/>
      <c r="D741" s="166"/>
      <c r="E741" s="167"/>
      <c r="F741" s="166"/>
      <c r="G741" s="167"/>
    </row>
    <row r="742" spans="1:7" x14ac:dyDescent="0.2">
      <c r="A742" s="166"/>
      <c r="B742" s="166"/>
      <c r="C742" s="166"/>
      <c r="D742" s="166"/>
      <c r="E742" s="167"/>
      <c r="F742" s="166"/>
      <c r="G742" s="167"/>
    </row>
    <row r="743" spans="1:7" x14ac:dyDescent="0.2">
      <c r="A743" s="168" t="s">
        <v>1241</v>
      </c>
      <c r="B743" s="166"/>
      <c r="C743" s="166"/>
      <c r="D743" s="166"/>
      <c r="E743" s="167"/>
      <c r="F743" s="166"/>
      <c r="G743" s="167">
        <f>G64+G111+G128+G130+G133+G186+G191+G285+G310+G375+G377+G434+G574+G617+G656+G658+G660+G662+G664+G719+G721+G723+G725+G727+G733</f>
        <v>32179103.881962832</v>
      </c>
    </row>
    <row r="744" spans="1:7" x14ac:dyDescent="0.2">
      <c r="A744" s="166"/>
      <c r="B744" s="166"/>
      <c r="C744" s="166"/>
      <c r="D744" s="166"/>
      <c r="E744" s="167"/>
      <c r="F744" s="166"/>
      <c r="G744" s="167"/>
    </row>
    <row r="745" spans="1:7" x14ac:dyDescent="0.2">
      <c r="A745" s="166"/>
      <c r="B745" s="166" t="s">
        <v>1217</v>
      </c>
      <c r="C745" s="166"/>
      <c r="D745" s="166"/>
      <c r="E745" s="167"/>
      <c r="F745" s="166"/>
      <c r="G745" s="167"/>
    </row>
    <row r="746" spans="1:7" ht="22.5" x14ac:dyDescent="0.2">
      <c r="A746" s="166"/>
      <c r="B746" s="166" t="str">
        <f>A738</f>
        <v xml:space="preserve">TOTAL ART. 71.01.01 Mijloace fixe </v>
      </c>
      <c r="C746" s="169">
        <f>G738*1.19</f>
        <v>321300</v>
      </c>
      <c r="D746" s="166"/>
      <c r="E746" s="167"/>
      <c r="F746" s="166"/>
      <c r="G746" s="167"/>
    </row>
    <row r="747" spans="1:7" ht="22.5" x14ac:dyDescent="0.2">
      <c r="A747" s="166"/>
      <c r="B747" s="166" t="str">
        <f>A736</f>
        <v xml:space="preserve">TOTAL ART. 71.01.30 ALTE ACTIVE FIXE </v>
      </c>
      <c r="C747" s="169">
        <f>G736*1.19</f>
        <v>20051.5</v>
      </c>
      <c r="D747" s="166"/>
      <c r="E747" s="167"/>
      <c r="F747" s="166"/>
      <c r="G747" s="167"/>
    </row>
    <row r="748" spans="1:7" x14ac:dyDescent="0.2">
      <c r="A748" s="166"/>
      <c r="B748" s="170" t="str">
        <f>A740</f>
        <v>TOTAL ART. 70.01.02 Masini si echipamente medicale</v>
      </c>
      <c r="C748" s="171">
        <f>G740*1.19</f>
        <v>23800000</v>
      </c>
      <c r="D748" s="166"/>
      <c r="E748" s="167"/>
      <c r="F748" s="166"/>
      <c r="G748" s="167"/>
    </row>
  </sheetData>
  <mergeCells count="28">
    <mergeCell ref="A186:F186"/>
    <mergeCell ref="A725:F725"/>
    <mergeCell ref="A64:F64"/>
    <mergeCell ref="A111:F111"/>
    <mergeCell ref="A128:F128"/>
    <mergeCell ref="A130:F130"/>
    <mergeCell ref="A133:F133"/>
    <mergeCell ref="A662:F662"/>
    <mergeCell ref="A191:F191"/>
    <mergeCell ref="A285:F285"/>
    <mergeCell ref="A310:F310"/>
    <mergeCell ref="A375:F375"/>
    <mergeCell ref="A377:F377"/>
    <mergeCell ref="A434:F434"/>
    <mergeCell ref="A574:F574"/>
    <mergeCell ref="A617:F617"/>
    <mergeCell ref="A656:F656"/>
    <mergeCell ref="A658:F658"/>
    <mergeCell ref="A660:F660"/>
    <mergeCell ref="A736:F736"/>
    <mergeCell ref="A738:F738"/>
    <mergeCell ref="A740:F740"/>
    <mergeCell ref="A664:F664"/>
    <mergeCell ref="A719:F719"/>
    <mergeCell ref="A721:F721"/>
    <mergeCell ref="A723:F723"/>
    <mergeCell ref="A727:F727"/>
    <mergeCell ref="A733:F733"/>
  </mergeCells>
  <phoneticPr fontId="35" type="noConversion"/>
  <pageMargins left="0.7" right="0.7" top="0.75" bottom="0.75" header="0.3" footer="0.3"/>
  <pageSetup paperSize="9" scale="46"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2C4E9-8D95-42C7-9886-DD57DCD66182}">
  <sheetPr>
    <pageSetUpPr fitToPage="1"/>
  </sheetPr>
  <dimension ref="A1:C27"/>
  <sheetViews>
    <sheetView workbookViewId="0">
      <selection activeCell="A29" sqref="A29"/>
    </sheetView>
  </sheetViews>
  <sheetFormatPr defaultRowHeight="15" x14ac:dyDescent="0.25"/>
  <cols>
    <col min="1" max="1" width="80" customWidth="1"/>
    <col min="2" max="2" width="15.140625" customWidth="1"/>
    <col min="3" max="3" width="17.5703125" customWidth="1"/>
    <col min="257" max="257" width="80" customWidth="1"/>
    <col min="258" max="258" width="0" hidden="1" customWidth="1"/>
    <col min="259" max="259" width="17.5703125" customWidth="1"/>
    <col min="513" max="513" width="80" customWidth="1"/>
    <col min="514" max="514" width="0" hidden="1" customWidth="1"/>
    <col min="515" max="515" width="17.5703125" customWidth="1"/>
    <col min="769" max="769" width="80" customWidth="1"/>
    <col min="770" max="770" width="0" hidden="1" customWidth="1"/>
    <col min="771" max="771" width="17.5703125" customWidth="1"/>
    <col min="1025" max="1025" width="80" customWidth="1"/>
    <col min="1026" max="1026" width="0" hidden="1" customWidth="1"/>
    <col min="1027" max="1027" width="17.5703125" customWidth="1"/>
    <col min="1281" max="1281" width="80" customWidth="1"/>
    <col min="1282" max="1282" width="0" hidden="1" customWidth="1"/>
    <col min="1283" max="1283" width="17.5703125" customWidth="1"/>
    <col min="1537" max="1537" width="80" customWidth="1"/>
    <col min="1538" max="1538" width="0" hidden="1" customWidth="1"/>
    <col min="1539" max="1539" width="17.5703125" customWidth="1"/>
    <col min="1793" max="1793" width="80" customWidth="1"/>
    <col min="1794" max="1794" width="0" hidden="1" customWidth="1"/>
    <col min="1795" max="1795" width="17.5703125" customWidth="1"/>
    <col min="2049" max="2049" width="80" customWidth="1"/>
    <col min="2050" max="2050" width="0" hidden="1" customWidth="1"/>
    <col min="2051" max="2051" width="17.5703125" customWidth="1"/>
    <col min="2305" max="2305" width="80" customWidth="1"/>
    <col min="2306" max="2306" width="0" hidden="1" customWidth="1"/>
    <col min="2307" max="2307" width="17.5703125" customWidth="1"/>
    <col min="2561" max="2561" width="80" customWidth="1"/>
    <col min="2562" max="2562" width="0" hidden="1" customWidth="1"/>
    <col min="2563" max="2563" width="17.5703125" customWidth="1"/>
    <col min="2817" max="2817" width="80" customWidth="1"/>
    <col min="2818" max="2818" width="0" hidden="1" customWidth="1"/>
    <col min="2819" max="2819" width="17.5703125" customWidth="1"/>
    <col min="3073" max="3073" width="80" customWidth="1"/>
    <col min="3074" max="3074" width="0" hidden="1" customWidth="1"/>
    <col min="3075" max="3075" width="17.5703125" customWidth="1"/>
    <col min="3329" max="3329" width="80" customWidth="1"/>
    <col min="3330" max="3330" width="0" hidden="1" customWidth="1"/>
    <col min="3331" max="3331" width="17.5703125" customWidth="1"/>
    <col min="3585" max="3585" width="80" customWidth="1"/>
    <col min="3586" max="3586" width="0" hidden="1" customWidth="1"/>
    <col min="3587" max="3587" width="17.5703125" customWidth="1"/>
    <col min="3841" max="3841" width="80" customWidth="1"/>
    <col min="3842" max="3842" width="0" hidden="1" customWidth="1"/>
    <col min="3843" max="3843" width="17.5703125" customWidth="1"/>
    <col min="4097" max="4097" width="80" customWidth="1"/>
    <col min="4098" max="4098" width="0" hidden="1" customWidth="1"/>
    <col min="4099" max="4099" width="17.5703125" customWidth="1"/>
    <col min="4353" max="4353" width="80" customWidth="1"/>
    <col min="4354" max="4354" width="0" hidden="1" customWidth="1"/>
    <col min="4355" max="4355" width="17.5703125" customWidth="1"/>
    <col min="4609" max="4609" width="80" customWidth="1"/>
    <col min="4610" max="4610" width="0" hidden="1" customWidth="1"/>
    <col min="4611" max="4611" width="17.5703125" customWidth="1"/>
    <col min="4865" max="4865" width="80" customWidth="1"/>
    <col min="4866" max="4866" width="0" hidden="1" customWidth="1"/>
    <col min="4867" max="4867" width="17.5703125" customWidth="1"/>
    <col min="5121" max="5121" width="80" customWidth="1"/>
    <col min="5122" max="5122" width="0" hidden="1" customWidth="1"/>
    <col min="5123" max="5123" width="17.5703125" customWidth="1"/>
    <col min="5377" max="5377" width="80" customWidth="1"/>
    <col min="5378" max="5378" width="0" hidden="1" customWidth="1"/>
    <col min="5379" max="5379" width="17.5703125" customWidth="1"/>
    <col min="5633" max="5633" width="80" customWidth="1"/>
    <col min="5634" max="5634" width="0" hidden="1" customWidth="1"/>
    <col min="5635" max="5635" width="17.5703125" customWidth="1"/>
    <col min="5889" max="5889" width="80" customWidth="1"/>
    <col min="5890" max="5890" width="0" hidden="1" customWidth="1"/>
    <col min="5891" max="5891" width="17.5703125" customWidth="1"/>
    <col min="6145" max="6145" width="80" customWidth="1"/>
    <col min="6146" max="6146" width="0" hidden="1" customWidth="1"/>
    <col min="6147" max="6147" width="17.5703125" customWidth="1"/>
    <col min="6401" max="6401" width="80" customWidth="1"/>
    <col min="6402" max="6402" width="0" hidden="1" customWidth="1"/>
    <col min="6403" max="6403" width="17.5703125" customWidth="1"/>
    <col min="6657" max="6657" width="80" customWidth="1"/>
    <col min="6658" max="6658" width="0" hidden="1" customWidth="1"/>
    <col min="6659" max="6659" width="17.5703125" customWidth="1"/>
    <col min="6913" max="6913" width="80" customWidth="1"/>
    <col min="6914" max="6914" width="0" hidden="1" customWidth="1"/>
    <col min="6915" max="6915" width="17.5703125" customWidth="1"/>
    <col min="7169" max="7169" width="80" customWidth="1"/>
    <col min="7170" max="7170" width="0" hidden="1" customWidth="1"/>
    <col min="7171" max="7171" width="17.5703125" customWidth="1"/>
    <col min="7425" max="7425" width="80" customWidth="1"/>
    <col min="7426" max="7426" width="0" hidden="1" customWidth="1"/>
    <col min="7427" max="7427" width="17.5703125" customWidth="1"/>
    <col min="7681" max="7681" width="80" customWidth="1"/>
    <col min="7682" max="7682" width="0" hidden="1" customWidth="1"/>
    <col min="7683" max="7683" width="17.5703125" customWidth="1"/>
    <col min="7937" max="7937" width="80" customWidth="1"/>
    <col min="7938" max="7938" width="0" hidden="1" customWidth="1"/>
    <col min="7939" max="7939" width="17.5703125" customWidth="1"/>
    <col min="8193" max="8193" width="80" customWidth="1"/>
    <col min="8194" max="8194" width="0" hidden="1" customWidth="1"/>
    <col min="8195" max="8195" width="17.5703125" customWidth="1"/>
    <col min="8449" max="8449" width="80" customWidth="1"/>
    <col min="8450" max="8450" width="0" hidden="1" customWidth="1"/>
    <col min="8451" max="8451" width="17.5703125" customWidth="1"/>
    <col min="8705" max="8705" width="80" customWidth="1"/>
    <col min="8706" max="8706" width="0" hidden="1" customWidth="1"/>
    <col min="8707" max="8707" width="17.5703125" customWidth="1"/>
    <col min="8961" max="8961" width="80" customWidth="1"/>
    <col min="8962" max="8962" width="0" hidden="1" customWidth="1"/>
    <col min="8963" max="8963" width="17.5703125" customWidth="1"/>
    <col min="9217" max="9217" width="80" customWidth="1"/>
    <col min="9218" max="9218" width="0" hidden="1" customWidth="1"/>
    <col min="9219" max="9219" width="17.5703125" customWidth="1"/>
    <col min="9473" max="9473" width="80" customWidth="1"/>
    <col min="9474" max="9474" width="0" hidden="1" customWidth="1"/>
    <col min="9475" max="9475" width="17.5703125" customWidth="1"/>
    <col min="9729" max="9729" width="80" customWidth="1"/>
    <col min="9730" max="9730" width="0" hidden="1" customWidth="1"/>
    <col min="9731" max="9731" width="17.5703125" customWidth="1"/>
    <col min="9985" max="9985" width="80" customWidth="1"/>
    <col min="9986" max="9986" width="0" hidden="1" customWidth="1"/>
    <col min="9987" max="9987" width="17.5703125" customWidth="1"/>
    <col min="10241" max="10241" width="80" customWidth="1"/>
    <col min="10242" max="10242" width="0" hidden="1" customWidth="1"/>
    <col min="10243" max="10243" width="17.5703125" customWidth="1"/>
    <col min="10497" max="10497" width="80" customWidth="1"/>
    <col min="10498" max="10498" width="0" hidden="1" customWidth="1"/>
    <col min="10499" max="10499" width="17.5703125" customWidth="1"/>
    <col min="10753" max="10753" width="80" customWidth="1"/>
    <col min="10754" max="10754" width="0" hidden="1" customWidth="1"/>
    <col min="10755" max="10755" width="17.5703125" customWidth="1"/>
    <col min="11009" max="11009" width="80" customWidth="1"/>
    <col min="11010" max="11010" width="0" hidden="1" customWidth="1"/>
    <col min="11011" max="11011" width="17.5703125" customWidth="1"/>
    <col min="11265" max="11265" width="80" customWidth="1"/>
    <col min="11266" max="11266" width="0" hidden="1" customWidth="1"/>
    <col min="11267" max="11267" width="17.5703125" customWidth="1"/>
    <col min="11521" max="11521" width="80" customWidth="1"/>
    <col min="11522" max="11522" width="0" hidden="1" customWidth="1"/>
    <col min="11523" max="11523" width="17.5703125" customWidth="1"/>
    <col min="11777" max="11777" width="80" customWidth="1"/>
    <col min="11778" max="11778" width="0" hidden="1" customWidth="1"/>
    <col min="11779" max="11779" width="17.5703125" customWidth="1"/>
    <col min="12033" max="12033" width="80" customWidth="1"/>
    <col min="12034" max="12034" width="0" hidden="1" customWidth="1"/>
    <col min="12035" max="12035" width="17.5703125" customWidth="1"/>
    <col min="12289" max="12289" width="80" customWidth="1"/>
    <col min="12290" max="12290" width="0" hidden="1" customWidth="1"/>
    <col min="12291" max="12291" width="17.5703125" customWidth="1"/>
    <col min="12545" max="12545" width="80" customWidth="1"/>
    <col min="12546" max="12546" width="0" hidden="1" customWidth="1"/>
    <col min="12547" max="12547" width="17.5703125" customWidth="1"/>
    <col min="12801" max="12801" width="80" customWidth="1"/>
    <col min="12802" max="12802" width="0" hidden="1" customWidth="1"/>
    <col min="12803" max="12803" width="17.5703125" customWidth="1"/>
    <col min="13057" max="13057" width="80" customWidth="1"/>
    <col min="13058" max="13058" width="0" hidden="1" customWidth="1"/>
    <col min="13059" max="13059" width="17.5703125" customWidth="1"/>
    <col min="13313" max="13313" width="80" customWidth="1"/>
    <col min="13314" max="13314" width="0" hidden="1" customWidth="1"/>
    <col min="13315" max="13315" width="17.5703125" customWidth="1"/>
    <col min="13569" max="13569" width="80" customWidth="1"/>
    <col min="13570" max="13570" width="0" hidden="1" customWidth="1"/>
    <col min="13571" max="13571" width="17.5703125" customWidth="1"/>
    <col min="13825" max="13825" width="80" customWidth="1"/>
    <col min="13826" max="13826" width="0" hidden="1" customWidth="1"/>
    <col min="13827" max="13827" width="17.5703125" customWidth="1"/>
    <col min="14081" max="14081" width="80" customWidth="1"/>
    <col min="14082" max="14082" width="0" hidden="1" customWidth="1"/>
    <col min="14083" max="14083" width="17.5703125" customWidth="1"/>
    <col min="14337" max="14337" width="80" customWidth="1"/>
    <col min="14338" max="14338" width="0" hidden="1" customWidth="1"/>
    <col min="14339" max="14339" width="17.5703125" customWidth="1"/>
    <col min="14593" max="14593" width="80" customWidth="1"/>
    <col min="14594" max="14594" width="0" hidden="1" customWidth="1"/>
    <col min="14595" max="14595" width="17.5703125" customWidth="1"/>
    <col min="14849" max="14849" width="80" customWidth="1"/>
    <col min="14850" max="14850" width="0" hidden="1" customWidth="1"/>
    <col min="14851" max="14851" width="17.5703125" customWidth="1"/>
    <col min="15105" max="15105" width="80" customWidth="1"/>
    <col min="15106" max="15106" width="0" hidden="1" customWidth="1"/>
    <col min="15107" max="15107" width="17.5703125" customWidth="1"/>
    <col min="15361" max="15361" width="80" customWidth="1"/>
    <col min="15362" max="15362" width="0" hidden="1" customWidth="1"/>
    <col min="15363" max="15363" width="17.5703125" customWidth="1"/>
    <col min="15617" max="15617" width="80" customWidth="1"/>
    <col min="15618" max="15618" width="0" hidden="1" customWidth="1"/>
    <col min="15619" max="15619" width="17.5703125" customWidth="1"/>
    <col min="15873" max="15873" width="80" customWidth="1"/>
    <col min="15874" max="15874" width="0" hidden="1" customWidth="1"/>
    <col min="15875" max="15875" width="17.5703125" customWidth="1"/>
    <col min="16129" max="16129" width="80" customWidth="1"/>
    <col min="16130" max="16130" width="0" hidden="1" customWidth="1"/>
    <col min="16131" max="16131" width="17.5703125" customWidth="1"/>
  </cols>
  <sheetData>
    <row r="1" spans="1:3" ht="30" x14ac:dyDescent="0.25">
      <c r="A1" s="143" t="s">
        <v>1242</v>
      </c>
      <c r="B1" s="143" t="s">
        <v>1243</v>
      </c>
      <c r="C1" s="143" t="s">
        <v>1244</v>
      </c>
    </row>
    <row r="2" spans="1:3" x14ac:dyDescent="0.25">
      <c r="A2" s="25" t="str">
        <f>'[1]iesiri 2023'!A64:F64</f>
        <v>TOTAL ART. 20.01.01 FURNITURI DE BIROU</v>
      </c>
      <c r="B2" s="12">
        <f>Foaie1!G64</f>
        <v>91179</v>
      </c>
      <c r="C2" s="136">
        <f>B2*1.19</f>
        <v>108503.01</v>
      </c>
    </row>
    <row r="3" spans="1:3" x14ac:dyDescent="0.25">
      <c r="A3" s="25" t="str">
        <f>'[1]iesiri 2023'!A111:F111</f>
        <v>TOTAL ART. 20.01.02 MATERIALE PENTRU CURATENIE</v>
      </c>
      <c r="B3" s="12">
        <f>Foaie1!G111</f>
        <v>259171.23000000004</v>
      </c>
      <c r="C3" s="136">
        <f t="shared" ref="C3:C26" si="0">B3*1.19</f>
        <v>308413.76370000001</v>
      </c>
    </row>
    <row r="4" spans="1:3" x14ac:dyDescent="0.25">
      <c r="A4" s="25" t="str">
        <f>'[1]iesiri 2023'!A127:F127</f>
        <v>TOTAL ART. 20.01.03 INCALZIT, ILUMINAT SI FORTA MOTRICA</v>
      </c>
      <c r="B4" s="12">
        <f>Foaie1!G128</f>
        <v>2612643.5500000003</v>
      </c>
      <c r="C4" s="136">
        <f t="shared" si="0"/>
        <v>3109045.8245000001</v>
      </c>
    </row>
    <row r="5" spans="1:3" x14ac:dyDescent="0.25">
      <c r="A5" s="25" t="str">
        <f>'[1]iesiri 2023'!A129:F129</f>
        <v>TOTAL ART. 20.01.04 APA, CANAL SI SALUBRITATE</v>
      </c>
      <c r="B5" s="12">
        <f>Foaie1!G130</f>
        <v>431600</v>
      </c>
      <c r="C5" s="136">
        <f t="shared" si="0"/>
        <v>513604</v>
      </c>
    </row>
    <row r="6" spans="1:3" x14ac:dyDescent="0.25">
      <c r="A6" s="25" t="str">
        <f>'[1]iesiri 2023'!A132:F132</f>
        <v>TOTAL ART. 20.01.05 CARBURANTI SI LUBRIFIANTI</v>
      </c>
      <c r="B6" s="12">
        <f>Foaie1!G133</f>
        <v>16953.240000000002</v>
      </c>
      <c r="C6" s="136">
        <f t="shared" si="0"/>
        <v>20174.355600000003</v>
      </c>
    </row>
    <row r="7" spans="1:3" x14ac:dyDescent="0.25">
      <c r="A7" s="25" t="str">
        <f>'[1]iesiri 2023'!A185:F185</f>
        <v>TOTAL ART. 20.01.06 PIESE DE SCHIMB</v>
      </c>
      <c r="B7" s="12">
        <f>Foaie1!G186</f>
        <v>438258.08</v>
      </c>
      <c r="C7" s="136">
        <f t="shared" si="0"/>
        <v>521527.1152</v>
      </c>
    </row>
    <row r="8" spans="1:3" x14ac:dyDescent="0.25">
      <c r="A8" s="25" t="str">
        <f>'[1]iesiri 2023'!A190:F190</f>
        <v>TOTAL ART. 20.01.08 POSTA, TELECOMUNICATII, RADIO, TV SI INTERNET</v>
      </c>
      <c r="B8" s="12">
        <f>Foaie1!G191</f>
        <v>90000</v>
      </c>
      <c r="C8" s="136">
        <f t="shared" si="0"/>
        <v>107100</v>
      </c>
    </row>
    <row r="9" spans="1:3" x14ac:dyDescent="0.25">
      <c r="A9" s="25" t="str">
        <f>'[1]iesiri 2023'!A269:F269</f>
        <v>TOTAL ART. 20.01.09 MATERIALE SI PRESTARI DE SERVICII CU CARACTER FUNCTIONAL</v>
      </c>
      <c r="B9" s="12">
        <f>Foaie1!G285</f>
        <v>6269276.2699999996</v>
      </c>
      <c r="C9" s="136">
        <f t="shared" si="0"/>
        <v>7460438.7612999994</v>
      </c>
    </row>
    <row r="10" spans="1:3" x14ac:dyDescent="0.25">
      <c r="A10" s="25" t="str">
        <f>'[1]iesiri 2023'!A294:F294</f>
        <v>TOTAL ART. 20.01.30 ALTE BUNURI SI SERVICII PENTRU INTRETINERE SI FUNCTIONARE</v>
      </c>
      <c r="B10" s="12">
        <f>Foaie1!G310</f>
        <v>4776173</v>
      </c>
      <c r="C10" s="136">
        <f t="shared" si="0"/>
        <v>5683645.8700000001</v>
      </c>
    </row>
    <row r="11" spans="1:3" x14ac:dyDescent="0.25">
      <c r="A11" s="25" t="str">
        <f>'[1]iesiri 2023'!A358:F358</f>
        <v>TOTAL ART. 20.02 REPARATII CURENTE</v>
      </c>
      <c r="B11" s="12">
        <f>Foaie1!G375</f>
        <v>313184.78000000003</v>
      </c>
      <c r="C11" s="136">
        <f t="shared" si="0"/>
        <v>372689.88820000004</v>
      </c>
    </row>
    <row r="12" spans="1:3" x14ac:dyDescent="0.25">
      <c r="A12" s="25" t="str">
        <f>'[1]iesiri 2023'!A360:F360</f>
        <v>TOTAL ART. 20.03.01 Hrana pentru oameni</v>
      </c>
      <c r="B12" s="12">
        <f>Foaie1!G377</f>
        <v>1800000</v>
      </c>
      <c r="C12" s="136">
        <f>B12</f>
        <v>1800000</v>
      </c>
    </row>
    <row r="13" spans="1:3" x14ac:dyDescent="0.25">
      <c r="A13" s="25" t="str">
        <f>'[1]iesiri 2023'!A417:F417</f>
        <v>TOTAL ART. 20.04.01 MEDICAMENTE</v>
      </c>
      <c r="B13" s="12">
        <f>Foaie1!G434</f>
        <v>8357655.2193577969</v>
      </c>
      <c r="C13" s="136">
        <f>B13*1.09</f>
        <v>9109844.1890999991</v>
      </c>
    </row>
    <row r="14" spans="1:3" x14ac:dyDescent="0.25">
      <c r="A14" s="25" t="str">
        <f>'[1]iesiri 2023'!A677:F677</f>
        <v>TOTAL ART. 20.04.02 MATERIALE SANITARE</v>
      </c>
      <c r="B14" s="12">
        <f>Foaie1!G574</f>
        <v>4703159.7700000005</v>
      </c>
      <c r="C14" s="136">
        <f t="shared" si="0"/>
        <v>5596760.1263000006</v>
      </c>
    </row>
    <row r="15" spans="1:3" x14ac:dyDescent="0.25">
      <c r="A15" s="25" t="str">
        <f>'[1]iesiri 2023'!A720:F720</f>
        <v>TOTAL ART. 20.04.03 REACTIVI</v>
      </c>
      <c r="B15" s="12">
        <f>Foaie1!G617</f>
        <v>905020.83</v>
      </c>
      <c r="C15" s="136">
        <f t="shared" si="0"/>
        <v>1076974.7877</v>
      </c>
    </row>
    <row r="16" spans="1:3" x14ac:dyDescent="0.25">
      <c r="A16" s="25" t="str">
        <f>'[1]iesiri 2023'!A759:F759</f>
        <v>TOTAL ART. 20.04.04 DEZINFECTANTI</v>
      </c>
      <c r="B16" s="12">
        <f>Foaie1!G656</f>
        <v>363017.24000000005</v>
      </c>
      <c r="C16" s="136">
        <f t="shared" si="0"/>
        <v>431990.51560000004</v>
      </c>
    </row>
    <row r="17" spans="1:3" x14ac:dyDescent="0.25">
      <c r="A17" s="25" t="str">
        <f>'[1]iesiri 2023'!A761:F761</f>
        <v>TOTAL ART. 20.05.01 UNIFORME SI ECHIPAMENT</v>
      </c>
      <c r="B17" s="12">
        <f>Foaie1!G658</f>
        <v>60000</v>
      </c>
      <c r="C17" s="136">
        <f t="shared" si="0"/>
        <v>71400</v>
      </c>
    </row>
    <row r="18" spans="1:3" x14ac:dyDescent="0.25">
      <c r="A18" s="25" t="str">
        <f>'[1]iesiri 2023'!A763:F763</f>
        <v>TOTAL ART. 20.05.03 LENJERIE SI ACCESORII DE PAT</v>
      </c>
      <c r="B18" s="12">
        <f>Foaie1!G660</f>
        <v>60000</v>
      </c>
      <c r="C18" s="136">
        <f t="shared" si="0"/>
        <v>71400</v>
      </c>
    </row>
    <row r="19" spans="1:3" x14ac:dyDescent="0.25">
      <c r="A19" s="25" t="str">
        <f>'[1]iesiri 2023'!A765:F765</f>
        <v>TOTAL ART. 20.05.30 ALTE OBIECTE DE INVENTAR</v>
      </c>
      <c r="B19" s="12">
        <f>Foaie1!G662</f>
        <v>270000</v>
      </c>
      <c r="C19" s="136">
        <f t="shared" si="0"/>
        <v>321300</v>
      </c>
    </row>
    <row r="20" spans="1:3" x14ac:dyDescent="0.25">
      <c r="A20" s="25" t="str">
        <f>'[1]iesiri 2023'!A767:F767</f>
        <v>TOTAL ART. 20.06.01 DEPLASARI INTERNE, DETASARI, TRANSFERARI</v>
      </c>
      <c r="B20" s="12">
        <f>Foaie1!G664</f>
        <v>5000</v>
      </c>
      <c r="C20" s="136">
        <f t="shared" si="0"/>
        <v>5950</v>
      </c>
    </row>
    <row r="21" spans="1:3" x14ac:dyDescent="0.25">
      <c r="A21" s="25" t="str">
        <f>'[1]iesiri 2023'!A823:F823</f>
        <v>TOTAL ART. 20.09 MATERIALE DE LABORATOR</v>
      </c>
      <c r="B21" s="12">
        <f>Foaie1!G719</f>
        <v>92105.790000000008</v>
      </c>
      <c r="C21" s="136">
        <f t="shared" si="0"/>
        <v>109605.8901</v>
      </c>
    </row>
    <row r="22" spans="1:3" x14ac:dyDescent="0.25">
      <c r="A22" s="25" t="str">
        <f>'[1]iesiri 2023'!A825:F825</f>
        <v>TOTAL ART. 20.30.03 PRIME DE ASIGURARE NON-VIATA</v>
      </c>
      <c r="B22" s="12">
        <f>Foaie1!G721</f>
        <v>45000</v>
      </c>
      <c r="C22" s="136">
        <f t="shared" si="0"/>
        <v>53550</v>
      </c>
    </row>
    <row r="23" spans="1:3" x14ac:dyDescent="0.25">
      <c r="A23" s="25" t="str">
        <f>'[1]iesiri 2023'!A827:F827</f>
        <v>TOTAL ART. 20.30.04 CHIRII</v>
      </c>
      <c r="B23" s="12">
        <f>Foaie1!G723</f>
        <v>65000</v>
      </c>
      <c r="C23" s="136">
        <f t="shared" si="0"/>
        <v>77350</v>
      </c>
    </row>
    <row r="24" spans="1:3" x14ac:dyDescent="0.25">
      <c r="A24" s="25" t="str">
        <f>Foaie1!A725</f>
        <v>TOTAL ART. 20.30.30 ALTE CHELTUIELI</v>
      </c>
      <c r="B24" s="12">
        <f>Foaie1!G725</f>
        <v>10924.37</v>
      </c>
      <c r="C24" s="136">
        <f t="shared" si="0"/>
        <v>13000.0003</v>
      </c>
    </row>
    <row r="25" spans="1:3" x14ac:dyDescent="0.25">
      <c r="A25" s="25" t="str">
        <f>'[1]iesiri 2023'!A829:F829</f>
        <v>TOTAL ART. 20.13 PREGATIRE PROFESIONALA</v>
      </c>
      <c r="B25" s="12">
        <f>Foaie1!G727</f>
        <v>30000</v>
      </c>
      <c r="C25" s="136">
        <f t="shared" si="0"/>
        <v>35700</v>
      </c>
    </row>
    <row r="26" spans="1:3" x14ac:dyDescent="0.25">
      <c r="A26" s="25" t="str">
        <f>'[1]iesiri 2023'!A835:F835</f>
        <v>TOTAL ART. 20.14 PROTECTIA MUNCII</v>
      </c>
      <c r="B26" s="12">
        <f>Foaie1!G733</f>
        <v>113781.51260504202</v>
      </c>
      <c r="C26" s="136">
        <f t="shared" si="0"/>
        <v>135400</v>
      </c>
    </row>
    <row r="27" spans="1:3" x14ac:dyDescent="0.25">
      <c r="A27" s="137" t="s">
        <v>1218</v>
      </c>
      <c r="B27" s="138">
        <f>SUM(B2:B26)</f>
        <v>32179103.881962832</v>
      </c>
      <c r="C27" s="139">
        <f>SUM(C2:C26)</f>
        <v>37115368.097599998</v>
      </c>
    </row>
  </sheetData>
  <pageMargins left="0.7" right="0.7" top="0.75" bottom="0.75" header="0.3" footer="0.3"/>
  <pageSetup paperSize="9" scale="77"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6</vt:i4>
      </vt:variant>
      <vt:variant>
        <vt:lpstr>Zone denumite</vt:lpstr>
      </vt:variant>
      <vt:variant>
        <vt:i4>3</vt:i4>
      </vt:variant>
    </vt:vector>
  </HeadingPairs>
  <TitlesOfParts>
    <vt:vector size="9" baseType="lpstr">
      <vt:lpstr>PAAP Continut</vt:lpstr>
      <vt:lpstr>CENTRALIZATOR</vt:lpstr>
      <vt:lpstr>PAAP 2024</vt:lpstr>
      <vt:lpstr>Anexa achizitii directe 2024</vt:lpstr>
      <vt:lpstr>Foaie1</vt:lpstr>
      <vt:lpstr>Foaie2</vt:lpstr>
      <vt:lpstr>'Anexa achizitii directe 2024'!Zona_de_imprimat</vt:lpstr>
      <vt:lpstr>'PAAP 2024'!Zona_de_imprimat</vt:lpstr>
      <vt:lpstr>'PAAP Continut'!Zona_de_imprimat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2024-02-08T09:19:27Z</dcterms:modified>
</cp:coreProperties>
</file>